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mc:AlternateContent xmlns:mc="http://schemas.openxmlformats.org/markup-compatibility/2006">
    <mc:Choice Requires="x15">
      <x15ac:absPath xmlns:x15ac="http://schemas.microsoft.com/office/spreadsheetml/2010/11/ac" url="https://niceuk.sharepoint.com/sites/Strategic_Engagement/Shared Documents/CQC/Mapping of NICE guidance to CQC SAF/"/>
    </mc:Choice>
  </mc:AlternateContent>
  <xr:revisionPtr revIDLastSave="0" documentId="8_{F7AF60A4-F619-472C-952A-CF037F24AA14}" xr6:coauthVersionLast="47" xr6:coauthVersionMax="47" xr10:uidLastSave="{00000000-0000-0000-0000-000000000000}"/>
  <bookViews>
    <workbookView xWindow="28680" yWindow="-120" windowWidth="29040" windowHeight="15840" firstSheet="1" activeTab="1" xr2:uid="{00000000-000D-0000-FFFF-FFFF00000000}"/>
  </bookViews>
  <sheets>
    <sheet name="intro" sheetId="1" r:id="rId1"/>
    <sheet name="mapping"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5" i="2" l="1"/>
  <c r="I44" i="2"/>
  <c r="I8" i="2"/>
  <c r="I7" i="2"/>
  <c r="I5" i="2"/>
  <c r="I3" i="2"/>
  <c r="I177" i="2"/>
  <c r="I176" i="2"/>
  <c r="I175" i="2"/>
  <c r="I174" i="2"/>
  <c r="I171" i="2"/>
  <c r="I170" i="2"/>
  <c r="I169" i="2"/>
  <c r="I168" i="2"/>
  <c r="I157" i="2"/>
  <c r="I156" i="2"/>
  <c r="I155" i="2"/>
  <c r="I153" i="2"/>
  <c r="I151" i="2"/>
  <c r="I120" i="2"/>
  <c r="I119" i="2"/>
  <c r="I118" i="2"/>
  <c r="I117" i="2"/>
  <c r="I116" i="2"/>
  <c r="I115" i="2"/>
  <c r="I114" i="2"/>
  <c r="I112" i="2"/>
  <c r="I111" i="2"/>
  <c r="I110" i="2"/>
  <c r="I109" i="2"/>
  <c r="I108" i="2"/>
  <c r="I106" i="2"/>
  <c r="I102" i="2"/>
  <c r="I101" i="2"/>
  <c r="I100" i="2"/>
  <c r="I99" i="2"/>
  <c r="I98" i="2"/>
  <c r="I86" i="2"/>
  <c r="I85" i="2"/>
  <c r="I84" i="2"/>
  <c r="I83" i="2"/>
  <c r="I82" i="2"/>
  <c r="I80" i="2"/>
  <c r="I79" i="2"/>
  <c r="I78" i="2"/>
  <c r="I77" i="2"/>
  <c r="I76" i="2"/>
  <c r="I75" i="2"/>
  <c r="I74" i="2"/>
  <c r="I72" i="2"/>
  <c r="I71" i="2"/>
  <c r="I69" i="2"/>
  <c r="I66" i="2"/>
  <c r="I65" i="2"/>
  <c r="I61" i="2"/>
  <c r="I59" i="2"/>
  <c r="I56" i="2"/>
  <c r="I55" i="2"/>
  <c r="I54" i="2"/>
  <c r="I53" i="2"/>
  <c r="I51" i="2"/>
  <c r="I47" i="2"/>
  <c r="I46" i="2"/>
  <c r="I48" i="2"/>
  <c r="I43" i="2"/>
  <c r="I42" i="2"/>
  <c r="I41" i="2"/>
  <c r="I40" i="2"/>
  <c r="I39" i="2"/>
  <c r="I38" i="2"/>
  <c r="I36" i="2"/>
  <c r="I34" i="2"/>
  <c r="I33" i="2"/>
  <c r="I32" i="2"/>
  <c r="I31" i="2"/>
  <c r="I30" i="2"/>
  <c r="I24" i="2"/>
  <c r="I25" i="2"/>
  <c r="I23" i="2"/>
  <c r="I22" i="2"/>
  <c r="I165" i="2"/>
  <c r="I163" i="2"/>
  <c r="I161" i="2"/>
  <c r="I159" i="2"/>
  <c r="I149" i="2"/>
  <c r="I147" i="2"/>
  <c r="I146" i="2"/>
  <c r="I145" i="2"/>
  <c r="I144" i="2"/>
  <c r="I143" i="2"/>
  <c r="I142" i="2"/>
  <c r="I139" i="2"/>
  <c r="I138" i="2"/>
  <c r="I137" i="2"/>
  <c r="I136" i="2"/>
  <c r="I135" i="2"/>
  <c r="I134" i="2"/>
  <c r="I133" i="2"/>
  <c r="I132" i="2"/>
  <c r="I131" i="2"/>
  <c r="I130" i="2"/>
  <c r="I105" i="2"/>
  <c r="I97" i="2"/>
  <c r="I96" i="2"/>
  <c r="I90" i="2"/>
  <c r="I89" i="2"/>
  <c r="I88" i="2"/>
  <c r="I92" i="2"/>
  <c r="I21" i="2"/>
  <c r="I20" i="2"/>
  <c r="I19" i="2"/>
  <c r="I15" i="2"/>
  <c r="I14" i="2"/>
  <c r="I13" i="2"/>
  <c r="I11" i="2"/>
  <c r="I4" i="2"/>
  <c r="I2" i="2"/>
  <c r="I122" i="2"/>
  <c r="I129" i="2"/>
  <c r="I124" i="2"/>
  <c r="I125" i="2"/>
</calcChain>
</file>

<file path=xl/sharedStrings.xml><?xml version="1.0" encoding="utf-8"?>
<sst xmlns="http://schemas.openxmlformats.org/spreadsheetml/2006/main" count="1357" uniqueCount="498">
  <si>
    <t>Mapping CQC quality statements to NICE guidelines and quality standards</t>
  </si>
  <si>
    <t>CQC have developed a single assessment framework to use in all their assessments of services. It sets out quality statements which providers should uphold under the five key questions of safe, effective, caring, responsive and well-led.
This document maps NICE guidelines to these CQC quality statements - see the 'mapping' tab. It was developed and reviewed by both NICE and the CQC and intended to guide how NICE guidance could be used in the CQC assessment process. It will be a useful resource for services looking to improve quality against the CQC framework. 
Please note, the following caveats: 
It is not a complete and definitive mapping of the CQC framework to NICE guidelines. There will be  NICE guidance mapped in this resource that is not directly referenced in the CQC framework, and equally there may be some guidance referenced in the CQC framework that is not mapped here.
Many NICE guidelines contain sections or individual recommendations relevant to the CQC quality statements. This is particularly the case for the care of people with specific conditions. The NICE guidelines for all the individual specific conditions have not been mapped on the grounds that the services that care for these people will be aware of these recommendations. The mapping relates to guidance that is more cross-cutting at applicable at a general level.
For most NICE guidelines, there are accompanying quality standards that highlight key areas for improvement. The primary associated quality standard has been identified in the mapping table where possible.
There are a small number of areas where the same NICE guidance maps to different CQC quality statements. These are cross-referred and highted in the mapping, rather than repeated.</t>
  </si>
  <si>
    <t>Column</t>
  </si>
  <si>
    <t>Explanation</t>
  </si>
  <si>
    <t>CQC QS number</t>
  </si>
  <si>
    <t>An arbitrary ID assigned to the CQC quality statements under each CQC key question.</t>
  </si>
  <si>
    <t>CQC QS name</t>
  </si>
  <si>
    <t>The name of the CQC quality statement.</t>
  </si>
  <si>
    <t>CQC QS text</t>
  </si>
  <si>
    <t>The full CQC quality statement.</t>
  </si>
  <si>
    <t>NICE guideline number</t>
  </si>
  <si>
    <t>The ID of the NICE guideline relevant to the CQC quality statement.</t>
  </si>
  <si>
    <t>NICE guideline name</t>
  </si>
  <si>
    <t>The name of the NICE guideline.</t>
  </si>
  <si>
    <t>NICE guideline URL</t>
  </si>
  <si>
    <t>The URL to the NICE guideline.</t>
  </si>
  <si>
    <t>NICE guideline section</t>
  </si>
  <si>
    <t>The sections relevant to the CQC quality statement in the NICE guideline.</t>
  </si>
  <si>
    <t>Notes</t>
  </si>
  <si>
    <t>Notes on how the NICE guideline may be relevant to the CQC quality statement.</t>
  </si>
  <si>
    <t>NICE quality standard 1-6</t>
  </si>
  <si>
    <t>The NICE quality standards relevant to the NICE guideline identified in 'NICE guideline number'.</t>
  </si>
  <si>
    <t>NICE quality standard 1</t>
  </si>
  <si>
    <t>NICE quality standard 2</t>
  </si>
  <si>
    <t>NICE quality standard 3</t>
  </si>
  <si>
    <t>NICE quality standard 4</t>
  </si>
  <si>
    <t>NICE quality standard 5</t>
  </si>
  <si>
    <t>NICE quality standard 6</t>
  </si>
  <si>
    <t>Caring-1</t>
  </si>
  <si>
    <t>Kindness, compassion and dignity</t>
  </si>
  <si>
    <t>We always treat people with kindness, empathy and compassion and we respect their privacy and dignity. We treat colleagues from other organisations with kindness and respect.</t>
  </si>
  <si>
    <t>CG136</t>
  </si>
  <si>
    <t>Service user experience in adult mental health: improving the experience of care for people using adult NHS mental health services</t>
  </si>
  <si>
    <t>https://www.nice.org.uk/guidance/cg136</t>
  </si>
  <si>
    <t>1.1</t>
  </si>
  <si>
    <t>Privacy and dignity; avoiding stigma</t>
  </si>
  <si>
    <t>CG138</t>
  </si>
  <si>
    <t>Patient experience in adult NHS services: improving the experience of care for people using adult NHS services</t>
  </si>
  <si>
    <t>https://www.nice.org.uk/guidance/cg138</t>
  </si>
  <si>
    <t>1.2</t>
  </si>
  <si>
    <t>Respect for patient</t>
  </si>
  <si>
    <t>NG10</t>
  </si>
  <si>
    <t>Violence and aggression: short-term management in mental health, health and community settings</t>
  </si>
  <si>
    <t>https://www.nice.org.uk/guidance/ng10</t>
  </si>
  <si>
    <t>Safety and dignity</t>
  </si>
  <si>
    <t>NG197</t>
  </si>
  <si>
    <t>Shared decision making</t>
  </si>
  <si>
    <t>https://www.nice.org.uk/guidance/ng197</t>
  </si>
  <si>
    <t>Whole</t>
  </si>
  <si>
    <t>NG204</t>
  </si>
  <si>
    <t>Babies, children and young people's experience of healthcare</t>
  </si>
  <si>
    <t>https://www.nice.org.uk/guidance/ng204</t>
  </si>
  <si>
    <t>1.4</t>
  </si>
  <si>
    <t>Privacy and confidentiality</t>
  </si>
  <si>
    <t>NG86</t>
  </si>
  <si>
    <t>People's experience in adult social care services: improving the experience of care and support for people using adult social care services</t>
  </si>
  <si>
    <t>https://www.nice.org.uk/guidance/ng86</t>
  </si>
  <si>
    <t>Privacy and dignity</t>
  </si>
  <si>
    <t>Caring-2</t>
  </si>
  <si>
    <t>Treating people as individuals</t>
  </si>
  <si>
    <t>We treat people as individuals and make sure their care, support and treatment meets their needs and preferences, taking account of their strengths, abilities, aspirations, culture and unique backgrounds and protected characteristics.</t>
  </si>
  <si>
    <t>NG216</t>
  </si>
  <si>
    <t>Social work with adults experiencing complex needs</t>
  </si>
  <si>
    <t>https://www.nice.org.uk/guidance/ng216</t>
  </si>
  <si>
    <t>1.1, 1.5</t>
  </si>
  <si>
    <t>Caring-3</t>
  </si>
  <si>
    <t>Independence, choice and control</t>
  </si>
  <si>
    <t>We promote people’s independence, so they know their rights and have choice and control over their own care, treatment. and wellbeing.</t>
  </si>
  <si>
    <t>See 'Consent to care and treatment' under Effective</t>
  </si>
  <si>
    <t>Caring-4</t>
  </si>
  <si>
    <t>Responding to people’s immediate needs</t>
  </si>
  <si>
    <t>We listen to and understand people’s needs, views and wishes. We respond to these in that moment and will act to minimise any discomfort, concern or distress.</t>
  </si>
  <si>
    <t>CG179</t>
  </si>
  <si>
    <t>Pressure ulcers: prevention and management</t>
  </si>
  <si>
    <t>https://www.nice.org.uk/guidance/cg179</t>
  </si>
  <si>
    <t>CG32</t>
  </si>
  <si>
    <t>Nutrition support for adults: oral nutrition support, enteral tube feeding and parenteral nutrition</t>
  </si>
  <si>
    <t>https://www.nice.org.uk/guidance/cg32</t>
  </si>
  <si>
    <t>CG50</t>
  </si>
  <si>
    <t>Acutely ill adults in hospital: recognising and responding to deterioration</t>
  </si>
  <si>
    <t>https://www.nice.org.uk/guidance/cg50</t>
  </si>
  <si>
    <t>1.6</t>
  </si>
  <si>
    <t>See guidelines on specific conditions for recommendations on managing acute symptoms</t>
  </si>
  <si>
    <t>Responding to people's immediate needs.</t>
  </si>
  <si>
    <t>NG93</t>
  </si>
  <si>
    <t>Learning disabilities and behaviour that challenges: service design and delivery</t>
  </si>
  <si>
    <t>https://www.nice.org.uk/guidance/ng93</t>
  </si>
  <si>
    <t>Caring-5</t>
  </si>
  <si>
    <t>Workforce wellbeing and enablement</t>
  </si>
  <si>
    <t>We care about and promote the wellbeing of our staff, and we support and enable them to always deliver person centred care.</t>
  </si>
  <si>
    <t>NG13</t>
  </si>
  <si>
    <t>Workplace health: management practices</t>
  </si>
  <si>
    <t>https://www.nice.org.uk/guidance/ng13</t>
  </si>
  <si>
    <t>NG146</t>
  </si>
  <si>
    <t>Workplace health: long-term sickness absence and capability to work</t>
  </si>
  <si>
    <t>https://www.nice.org.uk/guidance/ng146</t>
  </si>
  <si>
    <t>NG212</t>
  </si>
  <si>
    <t>Mental wellbeing at work</t>
  </si>
  <si>
    <t>https://www.nice.org.uk/guidance/ng212</t>
  </si>
  <si>
    <t>Effective-1</t>
  </si>
  <si>
    <t>Assessing needs</t>
  </si>
  <si>
    <t>We maximise the effectiveness of people’s care and treatment by assessing and reviewing their health, care, wellbeing and communication needs with them.</t>
  </si>
  <si>
    <t>1.3, 1.5</t>
  </si>
  <si>
    <t>Needs assessment</t>
  </si>
  <si>
    <t>NG108</t>
  </si>
  <si>
    <t>Decision-making and mental capacity</t>
  </si>
  <si>
    <t>https://www.nice.org.uk/guidance/ng108</t>
  </si>
  <si>
    <t>NG213</t>
  </si>
  <si>
    <t>Disabled children and young people up to 25 with severe complex needs: integrated service delivery and organisation across health, social care and education</t>
  </si>
  <si>
    <t>https://www.nice.org.uk/guidance/ng213</t>
  </si>
  <si>
    <t>1.2, 1.3</t>
  </si>
  <si>
    <t>Identifying needs, needs assessment</t>
  </si>
  <si>
    <t>NG214</t>
  </si>
  <si>
    <t>Integrated health and social care for people experiencing homelessness</t>
  </si>
  <si>
    <t>https://www.nice.org.uk/guidance/ng214</t>
  </si>
  <si>
    <t>NG22</t>
  </si>
  <si>
    <t>Older people with social care needs and multiple long-term conditions</t>
  </si>
  <si>
    <t>https://www.nice.org.uk/guidance/ng22</t>
  </si>
  <si>
    <t>NG54</t>
  </si>
  <si>
    <t>Mental health problems in people with learning disabilities: prevention, assessment and management</t>
  </si>
  <si>
    <t>https://www.nice.org.uk/guidance/ng54</t>
  </si>
  <si>
    <t>1.6, 1.8</t>
  </si>
  <si>
    <t>Annual health check, assessment</t>
  </si>
  <si>
    <t>NG66</t>
  </si>
  <si>
    <t>Mental health of adults in contact with the criminal justice system</t>
  </si>
  <si>
    <t>https://www.nice.org.uk/guidance/ng66</t>
  </si>
  <si>
    <t>1.3</t>
  </si>
  <si>
    <t>NG96</t>
  </si>
  <si>
    <t>Care and support of people growing older with learning disabilities</t>
  </si>
  <si>
    <t>https://www.nice.org.uk/guidance/ng96</t>
  </si>
  <si>
    <t>1.3, 1.4, 1.5</t>
  </si>
  <si>
    <t>Care and support and health needs</t>
  </si>
  <si>
    <t>Effective-2</t>
  </si>
  <si>
    <t>Delivering evidence-based care and treatment</t>
  </si>
  <si>
    <t>Weplan and deliver people’s care and treatment with them, including what is important and matters to them and in line with legislation and current evidence-based good practice and standards.</t>
  </si>
  <si>
    <t>All NICE guidance</t>
  </si>
  <si>
    <t>Effective-3</t>
  </si>
  <si>
    <t>How staff, teams and services work together</t>
  </si>
  <si>
    <t>We work effectively across teams and services to support people, making sure they only need to tell their story once by sharing their assessment of needs when they move between different services.</t>
  </si>
  <si>
    <t>1.5</t>
  </si>
  <si>
    <t>Sharing information</t>
  </si>
  <si>
    <t>See 'Safe systems, pathways and transitions' under Safe</t>
  </si>
  <si>
    <t>Effective-4</t>
  </si>
  <si>
    <t>Supporting people to live healthier lives</t>
  </si>
  <si>
    <t>We support people to manage their health and wellbeing so they can maximise their independence, choice and control, live healthier lives and where possible, reduce their future needs for care and support.</t>
  </si>
  <si>
    <t>Community care</t>
  </si>
  <si>
    <t>CG162</t>
  </si>
  <si>
    <t>Stroke rehabilitation in adults</t>
  </si>
  <si>
    <t>https://www.nice.org.uk/guidance/cg162</t>
  </si>
  <si>
    <t>CG83</t>
  </si>
  <si>
    <t>Rehabilitation after critical illness in adults</t>
  </si>
  <si>
    <t>https://www.nice.org.uk/guidance/cg83</t>
  </si>
  <si>
    <t>Shared decision making in practice</t>
  </si>
  <si>
    <t>NG21</t>
  </si>
  <si>
    <t>Home care: delivering personal care and practical support to older people living in their own homes</t>
  </si>
  <si>
    <t>https://www.nice.org.uk/guidance/ng21</t>
  </si>
  <si>
    <t>1.1, 1.3</t>
  </si>
  <si>
    <t>Independence</t>
  </si>
  <si>
    <t>1.2, 1.7</t>
  </si>
  <si>
    <t>Care planning, self management</t>
  </si>
  <si>
    <t>NG32</t>
  </si>
  <si>
    <t>Older people: independence and mental wellbeing</t>
  </si>
  <si>
    <t>https://www.nice.org.uk/guidance/ng32</t>
  </si>
  <si>
    <t>NG56</t>
  </si>
  <si>
    <t>Multimorbidity: clinical assessment and management</t>
  </si>
  <si>
    <t>https://www.nice.org.uk/guidance/ng56</t>
  </si>
  <si>
    <t>Goals, values, priorities</t>
  </si>
  <si>
    <t>NG74</t>
  </si>
  <si>
    <t>Intermediate care including reablement</t>
  </si>
  <si>
    <t>https://www.nice.org.uk/guidance/ng74</t>
  </si>
  <si>
    <t>NG97</t>
  </si>
  <si>
    <t>Dementia: assessment, management and support for people living with dementia and their carers</t>
  </si>
  <si>
    <t>https://www.nice.org.uk/guidance/ng97</t>
  </si>
  <si>
    <t>Interventions to promote independence and wellbeing</t>
  </si>
  <si>
    <t>PH44</t>
  </si>
  <si>
    <t>Physical activity: brief advice for adults in primary care</t>
  </si>
  <si>
    <t>https://www.nice.org.uk/guidance/ph44</t>
  </si>
  <si>
    <t>2</t>
  </si>
  <si>
    <t>Delivering brief advice</t>
  </si>
  <si>
    <t>PH6</t>
  </si>
  <si>
    <t>Behaviour change: general approaches</t>
  </si>
  <si>
    <t>https://www.nice.org.uk/guidance/ph6</t>
  </si>
  <si>
    <t>4, 5</t>
  </si>
  <si>
    <t>Individual-level, community level</t>
  </si>
  <si>
    <t>NG102</t>
  </si>
  <si>
    <t>Community Pharmacies: Promoting Health and Wellbeing</t>
  </si>
  <si>
    <t>https://www.nice.org.uk/guidance/ng102</t>
  </si>
  <si>
    <t>QS196 - Community pharmacies: promoting health and wellbeing</t>
  </si>
  <si>
    <t>Effective-5</t>
  </si>
  <si>
    <t>Monitoring and improving outcomes</t>
  </si>
  <si>
    <t>We routinely monitor people’s care and treatment to continuously improve it and to ensure that outcomes are positive and consistent, and that they meet both clinical expectations and the expectations of people themselves.</t>
  </si>
  <si>
    <t>See guideline(s) on specific conditions for recommendations on monitoring care and treatment</t>
  </si>
  <si>
    <t>Effective-6</t>
  </si>
  <si>
    <t>Consent to care and treatment</t>
  </si>
  <si>
    <t>We tell people about their rights around consent and respect these when we deliver person-centred care and treatment.</t>
  </si>
  <si>
    <t>Decisions, capacity</t>
  </si>
  <si>
    <t>Consent</t>
  </si>
  <si>
    <t>NG227</t>
  </si>
  <si>
    <t>Advocacy services for adults with health and social care needs</t>
  </si>
  <si>
    <t>https://www.nice.org.uk/guidance/ng227</t>
  </si>
  <si>
    <t>Responsive-1</t>
  </si>
  <si>
    <t>Person-centred care</t>
  </si>
  <si>
    <t>We make sure people are at the centre of their care and treatment choices and we decide, in partnership with them, how to respond to any relevant changes in their needs.</t>
  </si>
  <si>
    <t>Responsive-2</t>
  </si>
  <si>
    <t>Care provision, Integration, and continuity</t>
  </si>
  <si>
    <t>We understand the diverse health and care needs of people and our local communities, so care is joined-up, flexible and supports choice and continuity.</t>
  </si>
  <si>
    <t>Service organisation</t>
  </si>
  <si>
    <t>Responsive-3</t>
  </si>
  <si>
    <t>Providing information</t>
  </si>
  <si>
    <t>We provide appropriate, accurate and up-to-date information in formats that we tailor to individual needs.</t>
  </si>
  <si>
    <t>Communication, information</t>
  </si>
  <si>
    <t>Responsive-4</t>
  </si>
  <si>
    <t>Listening to and involving people</t>
  </si>
  <si>
    <t>We make it easy for people to share feedback and ideas or raise complaints about their care, treatment and support. We involve them in decisions about their care and tell them what’s changed as a result.</t>
  </si>
  <si>
    <t>Feedback</t>
  </si>
  <si>
    <t>1.7</t>
  </si>
  <si>
    <t>Involvement in improving healthcare experience</t>
  </si>
  <si>
    <t>NG44</t>
  </si>
  <si>
    <t>Community engagement: improving health and wellbeing and reducing health inequalities</t>
  </si>
  <si>
    <t>https://www.nice.org.uk/guidance/ng44</t>
  </si>
  <si>
    <t>Involving people in service design and improvement</t>
  </si>
  <si>
    <t>Responsive-5</t>
  </si>
  <si>
    <t>Equity in access</t>
  </si>
  <si>
    <t>We make sure that everyone can access the care, support and treatment they need when they need it</t>
  </si>
  <si>
    <t>1.10</t>
  </si>
  <si>
    <t>Accessibility</t>
  </si>
  <si>
    <t>Access to care</t>
  </si>
  <si>
    <t>Responsive-6</t>
  </si>
  <si>
    <t>Equity in experiences and outcomes</t>
  </si>
  <si>
    <t>We actively seek out and listen to information about people who are most likely to experience inequality in experience or outcomes. We tailor the care, support and treatment in response to this. </t>
  </si>
  <si>
    <t>Responsive-7</t>
  </si>
  <si>
    <t>Planning for the future</t>
  </si>
  <si>
    <t>We support people to plan for important life changes, so they can have enough time to make informed decisions about their future, including at the end of their life.</t>
  </si>
  <si>
    <t>CG156</t>
  </si>
  <si>
    <t>Fertility problems: assessment and treatment</t>
  </si>
  <si>
    <t>https://www.nice.org.uk/guidance/cg156</t>
  </si>
  <si>
    <t>Advance care planning</t>
  </si>
  <si>
    <t>NG142</t>
  </si>
  <si>
    <t>End of life care for adults: service delivery</t>
  </si>
  <si>
    <t>https://www.nice.org.uk/guidance/ng142</t>
  </si>
  <si>
    <t>NG201</t>
  </si>
  <si>
    <t>Antenatal care</t>
  </si>
  <si>
    <t>https://www.nice.org.uk/guidance/ng201</t>
  </si>
  <si>
    <t>NG205</t>
  </si>
  <si>
    <t>Looked-after children and young people</t>
  </si>
  <si>
    <t>https://www.nice.org.uk/guidance/ng205</t>
  </si>
  <si>
    <t>1.8</t>
  </si>
  <si>
    <t>Transition to independence</t>
  </si>
  <si>
    <t>NG23</t>
  </si>
  <si>
    <t>Menopause: diagnosis and management</t>
  </si>
  <si>
    <t>https://www.nice.org.uk/guidance/ng23</t>
  </si>
  <si>
    <t>NG31</t>
  </si>
  <si>
    <t>Care of dying adults in the last days of life</t>
  </si>
  <si>
    <t>https://www.nice.org.uk/guidance/ng31</t>
  </si>
  <si>
    <t>NG61</t>
  </si>
  <si>
    <t>End of life care for infants, children and young people with life-limiting conditions: planning and management</t>
  </si>
  <si>
    <t>https://www.nice.org.uk/guidance/ng61</t>
  </si>
  <si>
    <t>End of life care</t>
  </si>
  <si>
    <t>Palliative care</t>
  </si>
  <si>
    <t>See guidelines on transitions in 'see 'Safe systems, pathways and transitions' under Safe</t>
  </si>
  <si>
    <t>Safe-1</t>
  </si>
  <si>
    <t>Learning culture</t>
  </si>
  <si>
    <t>We have a proactive and positive culture of safety based on openness and honesty, in which concerns about safety are listened to, safety events are investigated and reported thoroughly, and lessons are learned to continually identify and embed good practices.</t>
  </si>
  <si>
    <t>1.1, 1.2, 1.3</t>
  </si>
  <si>
    <t>Safety concerns listened to</t>
  </si>
  <si>
    <t>CG76</t>
  </si>
  <si>
    <t>Medicines adherence: involving patients in decisions about prescribed medicines and supporting adherence</t>
  </si>
  <si>
    <t>https://www.nice.org.uk/guidance/cg76</t>
  </si>
  <si>
    <t>NG189</t>
  </si>
  <si>
    <t>Safeguarding adults in care homes</t>
  </si>
  <si>
    <t>https://www.nice.org.uk/guidance/ng189</t>
  </si>
  <si>
    <t>1.2, 1.4</t>
  </si>
  <si>
    <t>NG46</t>
  </si>
  <si>
    <t>Controlled drugs: safe use and management</t>
  </si>
  <si>
    <t>https://www.nice.org.uk/guidance/ng46</t>
  </si>
  <si>
    <t>Reporting incidents</t>
  </si>
  <si>
    <t>NG5</t>
  </si>
  <si>
    <t>Medicines optimisation: the safe and effective use of medicines to enable the best possible outcomes</t>
  </si>
  <si>
    <t>https://www.nice.org.uk/guidance/ng5</t>
  </si>
  <si>
    <t>Identifying, reporting, learning from incidents</t>
  </si>
  <si>
    <t>SC1</t>
  </si>
  <si>
    <t>Managing medicines in care homes</t>
  </si>
  <si>
    <t>https://www.nice.org.uk/guidance/sc1</t>
  </si>
  <si>
    <t>Reporting problems</t>
  </si>
  <si>
    <t>Safe-2</t>
  </si>
  <si>
    <t>Safe systems, pathways and transitions</t>
  </si>
  <si>
    <t>We work with people and our partners to establish and maintain safe systems of care, in which safety is managed, monitored and assured. We ensure continuity of care, including when people move between different services.</t>
  </si>
  <si>
    <t>Transfer of care</t>
  </si>
  <si>
    <t>Continuity of care</t>
  </si>
  <si>
    <t>NG194</t>
  </si>
  <si>
    <t>Postnatal care</t>
  </si>
  <si>
    <t>https://www.nice.org.uk/guidance/ng194</t>
  </si>
  <si>
    <t>Transition between settings</t>
  </si>
  <si>
    <t>NG27</t>
  </si>
  <si>
    <t>Transition between inpatient hospital settings and community or care home settings for adults with social care needs</t>
  </si>
  <si>
    <t>https://www.nice.org.uk/guidance/ng27</t>
  </si>
  <si>
    <t>Transition between services</t>
  </si>
  <si>
    <t>NG43</t>
  </si>
  <si>
    <t>Transition from children’s to adults’ services for young people using health or social care services</t>
  </si>
  <si>
    <t>https://www.nice.org.uk/guidance/ng43</t>
  </si>
  <si>
    <t>NG53</t>
  </si>
  <si>
    <t>Transition between inpatient mental health settings and community or care home settings</t>
  </si>
  <si>
    <t>https://www.nice.org.uk/guidance/ng53</t>
  </si>
  <si>
    <t>NG57</t>
  </si>
  <si>
    <t>Physical health of people in prison</t>
  </si>
  <si>
    <t>https://www.nice.org.uk/guidance/ng57</t>
  </si>
  <si>
    <t>Sharing info about medicines</t>
  </si>
  <si>
    <t>See NICE's interventional procedures guidance for recommendations on the safety and efficacy of procedures and how the introduction of innovation can be safely governed.</t>
  </si>
  <si>
    <t>Safe-3</t>
  </si>
  <si>
    <t>Safeguarding</t>
  </si>
  <si>
    <t>We work with people to understand what being safe means to themas well as with our partners on the best way to achieve this. We concentrate on improving people’s lives while protecting their right to live in safety, free from bullying, harassment, abuse, discrimination, avoidable harm and neglect, and we make sure we share concerns quickly and appropriately.</t>
  </si>
  <si>
    <t>CG120</t>
  </si>
  <si>
    <t>Coexisting severe mental illness (psychosis) and substance misuse: assessment and management in healthcare settings</t>
  </si>
  <si>
    <t>https://www.nice.org.uk/guidance/cg120</t>
  </si>
  <si>
    <t>CG133</t>
  </si>
  <si>
    <t>Self-harm in over 8s: long-term management</t>
  </si>
  <si>
    <t>https://www.nice.org.uk/guidance/cg133</t>
  </si>
  <si>
    <t>CG176</t>
  </si>
  <si>
    <t>Head injury: assessment and early management</t>
  </si>
  <si>
    <t>https://www.nice.org.uk/guidance/ng232</t>
  </si>
  <si>
    <t>CG185</t>
  </si>
  <si>
    <t>Bipolar disorder: assessment and management</t>
  </si>
  <si>
    <t>https://www.nice.org.uk/guidance/cg185</t>
  </si>
  <si>
    <t>CG192</t>
  </si>
  <si>
    <t>Antenatal and postnatal mental health: clinical management and service guidance</t>
  </si>
  <si>
    <t>https://www.nice.org.uk/guidance/cg192</t>
  </si>
  <si>
    <t>Risk assessment</t>
  </si>
  <si>
    <t>CG51</t>
  </si>
  <si>
    <t>Drug misuse in over 16s: psychosocial interventions</t>
  </si>
  <si>
    <t>https://www.nice.org.uk/guidance/cg51</t>
  </si>
  <si>
    <t>CG89</t>
  </si>
  <si>
    <t>Child maltreatment: when to suspect maltreatment in under 18s</t>
  </si>
  <si>
    <t>https://www.nice.org.uk/guidance/cg89</t>
  </si>
  <si>
    <t>Features</t>
  </si>
  <si>
    <t>QS179 - Child abuse and neglect</t>
  </si>
  <si>
    <t>NG55</t>
  </si>
  <si>
    <t>Harmful sexual behaviour among children and young people</t>
  </si>
  <si>
    <t>https://www.nice.org.uk/guidance/ng55</t>
  </si>
  <si>
    <t>Named safeguarding leads</t>
  </si>
  <si>
    <t>NG69</t>
  </si>
  <si>
    <t>Eating disorders: recognition and treatment</t>
  </si>
  <si>
    <t>https://www.nice.org.uk/guidance/ng69</t>
  </si>
  <si>
    <t>Identification</t>
  </si>
  <si>
    <t>NG76</t>
  </si>
  <si>
    <t>Child abuse and neglect</t>
  </si>
  <si>
    <t>https://www.nice.org.uk/guidance/ng76</t>
  </si>
  <si>
    <t>Recognising abuse</t>
  </si>
  <si>
    <t>PH24</t>
  </si>
  <si>
    <t>Alcohol-use disorders: prevention</t>
  </si>
  <si>
    <t>https://www.nice.org.uk/guidance/ph24</t>
  </si>
  <si>
    <t>7, 9</t>
  </si>
  <si>
    <t>Screening children, adults</t>
  </si>
  <si>
    <t>PH40</t>
  </si>
  <si>
    <t>Social and emotional wellbeing: early years</t>
  </si>
  <si>
    <t>https://www.nice.org.uk/guidance/ph40</t>
  </si>
  <si>
    <t>Idfentifying vulnerable children</t>
  </si>
  <si>
    <t>PH50</t>
  </si>
  <si>
    <t>Domestic violence and abuse: multi-agency working</t>
  </si>
  <si>
    <t>https://www.nice.org.uk/guidance/ph50</t>
  </si>
  <si>
    <t>5, 6, 10</t>
  </si>
  <si>
    <t>Environment for disclosure, asking, identifying children and young people</t>
  </si>
  <si>
    <t>PH51</t>
  </si>
  <si>
    <t>Contraceptive services for under 25s</t>
  </si>
  <si>
    <t>https://www.nice.org.uk/guidance/ph51</t>
  </si>
  <si>
    <t>12</t>
  </si>
  <si>
    <t>Safeguarding training</t>
  </si>
  <si>
    <t>PH52</t>
  </si>
  <si>
    <t>Needle and syringe programmes</t>
  </si>
  <si>
    <t>https://www.nice.org.uk/guidance/ph52</t>
  </si>
  <si>
    <t>5</t>
  </si>
  <si>
    <t>Safeguarding young people</t>
  </si>
  <si>
    <t>Safe-4</t>
  </si>
  <si>
    <t>Involving people to manage risks</t>
  </si>
  <si>
    <t>We work with people to understand and manage risks by thinking holistically so that care meets their needs in a way that is safe and supportive and enables them to do the things that matter to them.</t>
  </si>
  <si>
    <t>Views on risk</t>
  </si>
  <si>
    <t>NG11</t>
  </si>
  <si>
    <t>Challenging behaviour and learning disabilities: prevention and interventions for people with learning disabilities whose behaviour challenges</t>
  </si>
  <si>
    <t>https://www.nice.org.uk/guidance/ng11</t>
  </si>
  <si>
    <t>1.9</t>
  </si>
  <si>
    <t>Reactive strategies</t>
  </si>
  <si>
    <t>Communicating risk</t>
  </si>
  <si>
    <t>Risk</t>
  </si>
  <si>
    <t>NG51</t>
  </si>
  <si>
    <t>Suspected sepsis: recognition, diagnosis and early management</t>
  </si>
  <si>
    <t>https://www.nice.org.uk/guidance/ng51</t>
  </si>
  <si>
    <t>Q161 - Sepsis</t>
  </si>
  <si>
    <t>Safe-5</t>
  </si>
  <si>
    <t>Safe environments</t>
  </si>
  <si>
    <t>We detect and control potential risks in the care environment and make sure that the equipment, facilities and technology support the delivery of safe care.</t>
  </si>
  <si>
    <t>CG142</t>
  </si>
  <si>
    <t>Autism spectrum disorder in adults: diagnosis and management</t>
  </si>
  <si>
    <t>https://www.nice.org.uk/guidance/cg142</t>
  </si>
  <si>
    <t>Physical environment</t>
  </si>
  <si>
    <t>CG161</t>
  </si>
  <si>
    <t>Falls in older people: assessing risk and prevention</t>
  </si>
  <si>
    <t>https://www.nice.org.uk/guidance/cg161</t>
  </si>
  <si>
    <t>1.1, 1.2</t>
  </si>
  <si>
    <t>Community and in hospital</t>
  </si>
  <si>
    <t>CG170</t>
  </si>
  <si>
    <t>Autism spectrum disorder in under 19s: support and management</t>
  </si>
  <si>
    <t>https://www.nice.org.uk/guidance/cg170</t>
  </si>
  <si>
    <t>NG105</t>
  </si>
  <si>
    <t>Preventing suicide in community and custodial settings</t>
  </si>
  <si>
    <t>https://www.nice.org.uk/guidance/ng105</t>
  </si>
  <si>
    <t>Reducing access to methods of suicide</t>
  </si>
  <si>
    <t>Organisation</t>
  </si>
  <si>
    <t>PH30</t>
  </si>
  <si>
    <t>Unintentional injuries in the home: interventions for under 15s</t>
  </si>
  <si>
    <t>https://www.nice.org.uk/guidance/ph30</t>
  </si>
  <si>
    <t>We detect and control potential risks in the care environment. We make sure that the equipment, facilities and technology support the delivery of safe care.</t>
  </si>
  <si>
    <t>Safe-6</t>
  </si>
  <si>
    <t>Safe and effective staffing</t>
  </si>
  <si>
    <t>We make sure there are enough qualified, skilled and experienced people, who receive effective support, supervision and development and work together effectively to provide safe carethat meets people’s individual needs.</t>
  </si>
  <si>
    <t>Staff training sections throughout</t>
  </si>
  <si>
    <t>Training</t>
  </si>
  <si>
    <t>Recruiting, training and supporting home care workers</t>
  </si>
  <si>
    <t>Staff support</t>
  </si>
  <si>
    <t>NG4</t>
  </si>
  <si>
    <t>Safe midwifery staffing for maternity settings</t>
  </si>
  <si>
    <t>https://www.nice.org.uk/guidance/ng4</t>
  </si>
  <si>
    <t>Staff skills and experience</t>
  </si>
  <si>
    <t>1.17</t>
  </si>
  <si>
    <t>Training and skills (competency) of care home staff</t>
  </si>
  <si>
    <t>SG1</t>
  </si>
  <si>
    <t>Safe staffing for nursing in adult inpatient wards in acute hospitals</t>
  </si>
  <si>
    <t>https://www.nice.org.uk/guidance/sg1</t>
  </si>
  <si>
    <t>Safe-7</t>
  </si>
  <si>
    <t>Infection prevention and control</t>
  </si>
  <si>
    <t>We assess and manage the risk of infection, detect and control the risk of it spreading and share any concerns with appropriate agencies promptly.</t>
  </si>
  <si>
    <t>CG139</t>
  </si>
  <si>
    <t>Healthcare-associated infections: prevention and control in primary and community care</t>
  </si>
  <si>
    <t>https://www.nice.org.uk/guidance/cg139</t>
  </si>
  <si>
    <t>NG113</t>
  </si>
  <si>
    <t>Urinary tract infection (catheter-associated): antimicrobial prescribing</t>
  </si>
  <si>
    <t>https://www.nice.org.uk/guidance/ng113</t>
  </si>
  <si>
    <t>NG125</t>
  </si>
  <si>
    <t>Surgical site infections: prevention and treatment</t>
  </si>
  <si>
    <t>https://www.nice.org.uk/guidance/ng125</t>
  </si>
  <si>
    <t>NG139</t>
  </si>
  <si>
    <t>Pneumonia (hospital-acquired): antimicrobial prescribing</t>
  </si>
  <si>
    <t>https://www.nice.org.uk/guidance/ng139</t>
  </si>
  <si>
    <t>NG15</t>
  </si>
  <si>
    <t>Antimicrobial stewardship: systems and processes for effective antimicrobial medicine use</t>
  </si>
  <si>
    <t>https://www.nice.org.uk/guidance/ng15</t>
  </si>
  <si>
    <t>NG199</t>
  </si>
  <si>
    <t>Clostridioides difficile infection: antimicrobial prescribing</t>
  </si>
  <si>
    <t>https://www.nice.org.uk/guidance/ng199</t>
  </si>
  <si>
    <t>PH36</t>
  </si>
  <si>
    <t>Healthcare-associated infections: prevention and control</t>
  </si>
  <si>
    <t>https://www.nice.org.uk/guidance/ph36</t>
  </si>
  <si>
    <t>See NICE guidelines on antimicrobial stewardship and infections for recommendations on specific infectious diseases</t>
  </si>
  <si>
    <t>Safe-8</t>
  </si>
  <si>
    <t>Medicines optimisation</t>
  </si>
  <si>
    <t>We make sure that medicines and treatments are safe and meet people’s needs, capacities and preferences by enabling them to be involved in planning, including when changes happen.</t>
  </si>
  <si>
    <t>CG112</t>
  </si>
  <si>
    <t>Sedation in under 19s: using sedation for diagnostic and therapeutic procedures</t>
  </si>
  <si>
    <t>https://www.nice.org.uk/guidance/cg112</t>
  </si>
  <si>
    <t>CG140</t>
  </si>
  <si>
    <t>Palliative care for adults: strong opioids for pain relief</t>
  </si>
  <si>
    <t>https://www.nice.org.uk/guidance/cg140</t>
  </si>
  <si>
    <t>CG183</t>
  </si>
  <si>
    <t>Drug allergy: diagnosis and management</t>
  </si>
  <si>
    <t>https://www.nice.org.uk/guidance/cg183</t>
  </si>
  <si>
    <t>1.4, 1.8</t>
  </si>
  <si>
    <t>Treatment decisions, treating</t>
  </si>
  <si>
    <t>NG193</t>
  </si>
  <si>
    <t>Chronic pain (primary and secondary) in over 16s: assessment of all chronic pain and management of chronic primary pain</t>
  </si>
  <si>
    <t>https://www.nice.org.uk/guidance/ng193</t>
  </si>
  <si>
    <t>NG215</t>
  </si>
  <si>
    <t>Medicines associated with dependence or withdrawal symptoms: safe prescribing and withdrawal management for adults</t>
  </si>
  <si>
    <t>https://www.nice.org.uk/guidance/ng215</t>
  </si>
  <si>
    <t>NG67</t>
  </si>
  <si>
    <t>Managing medicines for adults receiving social care in the community</t>
  </si>
  <si>
    <t>https://www.nice.org.uk/guidance/ng67</t>
  </si>
  <si>
    <t>Well-led-1</t>
  </si>
  <si>
    <t>Shared direction and culture</t>
  </si>
  <si>
    <t>We have a shared vision, strategy and culture that is based on transparency, equity, equality and human rights, diversity and inclusion, engagement, and understanding challenges and the needs of people and our communities in order to meet these.</t>
  </si>
  <si>
    <t>Well-led-2</t>
  </si>
  <si>
    <t>Capable, compassionate and inclusive leaders</t>
  </si>
  <si>
    <t>We have inclusive leaders at all levels who understand the context in which we deliver care, treatment and support and embody the culture and values of their workforce and organisation. They have the skills, knowledge, experience and credibility to lead effectively and do so with integrity, openness and honesty.</t>
  </si>
  <si>
    <t>Well-led-3</t>
  </si>
  <si>
    <t>Freedom to speak up</t>
  </si>
  <si>
    <t>We foster a positive culture where people feel that they can speak up and that their voice will be heard.</t>
  </si>
  <si>
    <t>Well-led-4</t>
  </si>
  <si>
    <t>Governance, management and sustainability</t>
  </si>
  <si>
    <t>We have clear responsibilities, roles, systems of accountability and good governance to manage and deliver good quality, sustainable care, treatment and support. We act on the best information about risk, performance and outcomes, and we share this securely with others when appropriate.</t>
  </si>
  <si>
    <t>Well-led-5</t>
  </si>
  <si>
    <t>Partnerships and communities</t>
  </si>
  <si>
    <t>We understand our duty to collaborate and work in partnership, so our services work seamlessly for people. We share information and learning with partners and collaborate for improvement.</t>
  </si>
  <si>
    <t>Well-led-6</t>
  </si>
  <si>
    <t>Learning, improvement and innovation</t>
  </si>
  <si>
    <t>We focus on continuous learning, innovation and improvement across our organisation and the local system. We encourage creative ways of delivering equality of experience, outcome and quality of life for people. We actively contribute to safe, effective practice and research.</t>
  </si>
  <si>
    <t>Well-led-7</t>
  </si>
  <si>
    <t>Environmental sustainability – sustainable development</t>
  </si>
  <si>
    <t>We understand any negative impact of our activities on the environment and we strive to make a positive contribution in reducing it and support people to do the same.</t>
  </si>
  <si>
    <t>Well-led-8</t>
  </si>
  <si>
    <t>Workforce equality, diversity and inclusion</t>
  </si>
  <si>
    <t>We value diversity in our workforce. We work towards an inclusive and fair culture by improving equality and equity for people who work for 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</si>
</sst>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rgb="FF000000"/>
      <name val="Calibri"/>
      <family val="2"/>
      <scheme val="minor"/>
    </font>
    <font>
      <b/>
      <sz val="14"/>
      <color rgb="FF000000"/>
      <name val="Inter"/>
    </font>
    <font>
      <sz val="11"/>
      <color rgb="FF000000"/>
      <name val="Inter"/>
    </font>
    <font>
      <b/>
      <sz val="11"/>
      <color rgb="FF00436C"/>
      <name val="Inter"/>
    </font>
    <font>
      <u/>
      <sz val="11"/>
      <color theme="10"/>
      <name val="Calibri"/>
      <family val="2"/>
      <scheme val="minor"/>
    </font>
    <font>
      <sz val="11"/>
      <color rgb="FF00B050"/>
      <name val="Inter"/>
    </font>
  </fonts>
  <fills count="3">
    <fill>
      <patternFill patternType="none"/>
    </fill>
    <fill>
      <patternFill patternType="gray125"/>
    </fill>
    <fill>
      <patternFill patternType="solid">
        <fgColor rgb="FFF7F4F1"/>
      </patternFill>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0" borderId="0" xfId="0" applyFont="1" applyAlignment="1">
      <alignment wrapText="1"/>
    </xf>
    <xf numFmtId="0" fontId="2" fillId="0" borderId="0" xfId="0" applyFont="1" applyAlignment="1">
      <alignment wrapText="1"/>
    </xf>
    <xf numFmtId="0" fontId="3" fillId="2" borderId="0" xfId="0" applyFont="1" applyFill="1" applyAlignment="1">
      <alignment wrapText="1"/>
    </xf>
    <xf numFmtId="0" fontId="0" fillId="0" borderId="0" xfId="0" applyAlignment="1">
      <alignment wrapText="1"/>
    </xf>
    <xf numFmtId="0" fontId="4" fillId="0" borderId="0" xfId="1" applyAlignment="1">
      <alignment wrapText="1"/>
    </xf>
    <xf numFmtId="0" fontId="5" fillId="0" borderId="0" xfId="0" applyFont="1" applyAlignment="1">
      <alignment wrapText="1"/>
    </xf>
    <xf numFmtId="0" fontId="4" fillId="0" borderId="0" xfId="1" applyFill="1" applyAlignment="1">
      <alignment wrapText="1"/>
    </xf>
    <xf numFmtId="0" fontId="4" fillId="0" borderId="0" xfId="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4:B13" totalsRowShown="0">
  <autoFilter ref="A4:B13" xr:uid="{00000000-0009-0000-0100-000003000000}"/>
  <tableColumns count="2">
    <tableColumn id="1" xr3:uid="{00000000-0010-0000-0000-000001000000}" name="Column"/>
    <tableColumn id="2" xr3:uid="{00000000-0010-0000-0000-000002000000}" name="Explanatio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N186" totalsRowShown="0">
  <autoFilter ref="A1:N186" xr:uid="{00000000-0009-0000-0100-000004000000}"/>
  <sortState xmlns:xlrd2="http://schemas.microsoft.com/office/spreadsheetml/2017/richdata2" ref="A2:N186">
    <sortCondition ref="A1:A186"/>
  </sortState>
  <tableColumns count="14">
    <tableColumn id="1" xr3:uid="{00000000-0010-0000-0100-000001000000}" name="CQC QS number"/>
    <tableColumn id="2" xr3:uid="{00000000-0010-0000-0100-000002000000}" name="CQC QS name"/>
    <tableColumn id="3" xr3:uid="{00000000-0010-0000-0100-000003000000}" name="CQC QS text"/>
    <tableColumn id="4" xr3:uid="{00000000-0010-0000-0100-000004000000}" name="NICE guideline number"/>
    <tableColumn id="5" xr3:uid="{00000000-0010-0000-0100-000005000000}" name="NICE guideline name"/>
    <tableColumn id="6" xr3:uid="{00000000-0010-0000-0100-000006000000}" name="NICE guideline URL"/>
    <tableColumn id="7" xr3:uid="{00000000-0010-0000-0100-000007000000}" name="NICE guideline section"/>
    <tableColumn id="8" xr3:uid="{00000000-0010-0000-0100-000008000000}" name="Notes"/>
    <tableColumn id="9" xr3:uid="{00000000-0010-0000-0100-000009000000}" name="NICE quality standard 1"/>
    <tableColumn id="10" xr3:uid="{00000000-0010-0000-0100-00000A000000}" name="NICE quality standard 2"/>
    <tableColumn id="11" xr3:uid="{00000000-0010-0000-0100-00000B000000}" name="NICE quality standard 3"/>
    <tableColumn id="12" xr3:uid="{00000000-0010-0000-0100-00000C000000}" name="NICE quality standard 4"/>
    <tableColumn id="13" xr3:uid="{00000000-0010-0000-0100-00000D000000}" name="NICE quality standard 5"/>
    <tableColumn id="14" xr3:uid="{00000000-0010-0000-0100-00000E000000}" name="NICE quality standard 6"/>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nice.org.uk/guidance/ng197" TargetMode="External"/><Relationship Id="rId21" Type="http://schemas.openxmlformats.org/officeDocument/2006/relationships/hyperlink" Target="https://www.nice.org.uk/guidance/ng86" TargetMode="External"/><Relationship Id="rId42" Type="http://schemas.openxmlformats.org/officeDocument/2006/relationships/hyperlink" Target="https://www.nice.org.uk/guidance/cg185" TargetMode="External"/><Relationship Id="rId63" Type="http://schemas.openxmlformats.org/officeDocument/2006/relationships/hyperlink" Target="https://www.nice.org.uk/guidance/sc1" TargetMode="External"/><Relationship Id="rId84" Type="http://schemas.openxmlformats.org/officeDocument/2006/relationships/hyperlink" Target="https://www.nice.org.uk/guidance/cg112" TargetMode="External"/><Relationship Id="rId138" Type="http://schemas.openxmlformats.org/officeDocument/2006/relationships/hyperlink" Target="https://www.nice.org.uk/guidance/ng197" TargetMode="External"/><Relationship Id="rId159" Type="http://schemas.openxmlformats.org/officeDocument/2006/relationships/hyperlink" Target="https://www.nice.org.uk/guidance/ng229" TargetMode="External"/><Relationship Id="rId170" Type="http://schemas.openxmlformats.org/officeDocument/2006/relationships/hyperlink" Target="https://www.nice.org.uk/guidance/ng227" TargetMode="External"/><Relationship Id="rId107" Type="http://schemas.openxmlformats.org/officeDocument/2006/relationships/hyperlink" Target="https://www.nice.org.uk/guidance/ph44" TargetMode="External"/><Relationship Id="rId11" Type="http://schemas.openxmlformats.org/officeDocument/2006/relationships/hyperlink" Target="https://www.nice.org.uk/guidance/cg138" TargetMode="External"/><Relationship Id="rId32" Type="http://schemas.openxmlformats.org/officeDocument/2006/relationships/hyperlink" Target="https://www.nice.org.uk/guidance/ng214" TargetMode="External"/><Relationship Id="rId53" Type="http://schemas.openxmlformats.org/officeDocument/2006/relationships/hyperlink" Target="https://www.nice.org.uk/guidance/cg161" TargetMode="External"/><Relationship Id="rId74" Type="http://schemas.openxmlformats.org/officeDocument/2006/relationships/hyperlink" Target="https://www.nice.org.uk/guidance/ng5" TargetMode="External"/><Relationship Id="rId128" Type="http://schemas.openxmlformats.org/officeDocument/2006/relationships/hyperlink" Target="https://www.nice.org.uk/guidance/cg50" TargetMode="External"/><Relationship Id="rId149" Type="http://schemas.openxmlformats.org/officeDocument/2006/relationships/hyperlink" Target="https://www.nice.org.uk/guidance/ng142" TargetMode="External"/><Relationship Id="rId5" Type="http://schemas.openxmlformats.org/officeDocument/2006/relationships/hyperlink" Target="https://www.nice.org.uk/guidance/sc1" TargetMode="External"/><Relationship Id="rId95" Type="http://schemas.openxmlformats.org/officeDocument/2006/relationships/hyperlink" Target="https://www.nice.org.uk/guidance/ng54" TargetMode="External"/><Relationship Id="rId160" Type="http://schemas.openxmlformats.org/officeDocument/2006/relationships/hyperlink" Target="https://www.nice.org.uk/guidance/ng102" TargetMode="External"/><Relationship Id="rId22" Type="http://schemas.openxmlformats.org/officeDocument/2006/relationships/hyperlink" Target="https://www.nice.org.uk/guidance/ng194" TargetMode="External"/><Relationship Id="rId43" Type="http://schemas.openxmlformats.org/officeDocument/2006/relationships/hyperlink" Target="https://www.nice.org.uk/guidance/cg133" TargetMode="External"/><Relationship Id="rId64" Type="http://schemas.openxmlformats.org/officeDocument/2006/relationships/hyperlink" Target="https://www.nice.org.uk/guidance/ng10" TargetMode="External"/><Relationship Id="rId118" Type="http://schemas.openxmlformats.org/officeDocument/2006/relationships/hyperlink" Target="https://www.nice.org.uk/guidance/cg138" TargetMode="External"/><Relationship Id="rId139" Type="http://schemas.openxmlformats.org/officeDocument/2006/relationships/hyperlink" Target="https://www.nice.org.uk/guidance/cg138" TargetMode="External"/><Relationship Id="rId85" Type="http://schemas.openxmlformats.org/officeDocument/2006/relationships/hyperlink" Target="https://www.nice.org.uk/guidance/cg138" TargetMode="External"/><Relationship Id="rId150" Type="http://schemas.openxmlformats.org/officeDocument/2006/relationships/hyperlink" Target="https://www.nice.org.uk/guidance/ng205" TargetMode="External"/><Relationship Id="rId171" Type="http://schemas.openxmlformats.org/officeDocument/2006/relationships/hyperlink" Target="https://www.nice.org.uk/guidance/ng232" TargetMode="External"/><Relationship Id="rId12" Type="http://schemas.openxmlformats.org/officeDocument/2006/relationships/hyperlink" Target="https://www.nice.org.uk/guidance/ng204" TargetMode="External"/><Relationship Id="rId33" Type="http://schemas.openxmlformats.org/officeDocument/2006/relationships/hyperlink" Target="https://www.nice.org.uk/guidance/ng205" TargetMode="External"/><Relationship Id="rId108" Type="http://schemas.openxmlformats.org/officeDocument/2006/relationships/hyperlink" Target="https://www.nice.org.uk/guidance/ng97" TargetMode="External"/><Relationship Id="rId129" Type="http://schemas.openxmlformats.org/officeDocument/2006/relationships/hyperlink" Target="https://www.nice.org.uk/guidance/cg32" TargetMode="External"/><Relationship Id="rId54" Type="http://schemas.openxmlformats.org/officeDocument/2006/relationships/hyperlink" Target="https://www.nice.org.uk/guidance/ph30" TargetMode="External"/><Relationship Id="rId75" Type="http://schemas.openxmlformats.org/officeDocument/2006/relationships/hyperlink" Target="https://www.nice.org.uk/guidance/ng67" TargetMode="External"/><Relationship Id="rId96" Type="http://schemas.openxmlformats.org/officeDocument/2006/relationships/hyperlink" Target="https://www.nice.org.uk/guidance/ng96" TargetMode="External"/><Relationship Id="rId140" Type="http://schemas.openxmlformats.org/officeDocument/2006/relationships/hyperlink" Target="https://www.nice.org.uk/guidance/ng204" TargetMode="External"/><Relationship Id="rId161" Type="http://schemas.openxmlformats.org/officeDocument/2006/relationships/hyperlink" Target="https://www.nice.org.uk/guidance/ng93" TargetMode="External"/><Relationship Id="rId1" Type="http://schemas.openxmlformats.org/officeDocument/2006/relationships/hyperlink" Target="https://www.nice.org.uk/guidance/cg138" TargetMode="External"/><Relationship Id="rId6" Type="http://schemas.openxmlformats.org/officeDocument/2006/relationships/hyperlink" Target="https://www.nice.org.uk/guidance/ng189" TargetMode="External"/><Relationship Id="rId23" Type="http://schemas.openxmlformats.org/officeDocument/2006/relationships/hyperlink" Target="https://www.nice.org.uk/guidance/ng201" TargetMode="External"/><Relationship Id="rId28" Type="http://schemas.openxmlformats.org/officeDocument/2006/relationships/hyperlink" Target="https://www.nice.org.uk/guidance/ng76" TargetMode="External"/><Relationship Id="rId49" Type="http://schemas.openxmlformats.org/officeDocument/2006/relationships/hyperlink" Target="https://www.nice.org.uk/guidance/ng204" TargetMode="External"/><Relationship Id="rId114" Type="http://schemas.openxmlformats.org/officeDocument/2006/relationships/hyperlink" Target="https://www.nice.org.uk/guidance/cg138" TargetMode="External"/><Relationship Id="rId119" Type="http://schemas.openxmlformats.org/officeDocument/2006/relationships/hyperlink" Target="https://www.nice.org.uk/guidance/ng204" TargetMode="External"/><Relationship Id="rId44" Type="http://schemas.openxmlformats.org/officeDocument/2006/relationships/hyperlink" Target="https://www.nice.org.uk/guidance/cg120" TargetMode="External"/><Relationship Id="rId60" Type="http://schemas.openxmlformats.org/officeDocument/2006/relationships/hyperlink" Target="https://www.nice.org.uk/guidance/ng86" TargetMode="External"/><Relationship Id="rId65" Type="http://schemas.openxmlformats.org/officeDocument/2006/relationships/hyperlink" Target="https://www.nice.org.uk/guidance/ng4" TargetMode="External"/><Relationship Id="rId81" Type="http://schemas.openxmlformats.org/officeDocument/2006/relationships/hyperlink" Target="https://www.nice.org.uk/guidance/cg183" TargetMode="External"/><Relationship Id="rId86" Type="http://schemas.openxmlformats.org/officeDocument/2006/relationships/hyperlink" Target="https://www.nice.org.uk/guidance/ng204" TargetMode="External"/><Relationship Id="rId130" Type="http://schemas.openxmlformats.org/officeDocument/2006/relationships/hyperlink" Target="https://www.nice.org.uk/guidance/cg179" TargetMode="External"/><Relationship Id="rId135" Type="http://schemas.openxmlformats.org/officeDocument/2006/relationships/hyperlink" Target="https://www.nice.org.uk/guidance/ng204" TargetMode="External"/><Relationship Id="rId151" Type="http://schemas.openxmlformats.org/officeDocument/2006/relationships/hyperlink" Target="https://www.nice.org.uk/guidance/ng61" TargetMode="External"/><Relationship Id="rId156" Type="http://schemas.openxmlformats.org/officeDocument/2006/relationships/hyperlink" Target="https://www.nice.org.uk/guidance/cg156" TargetMode="External"/><Relationship Id="rId172" Type="http://schemas.openxmlformats.org/officeDocument/2006/relationships/hyperlink" Target="https://www.nice.org.uk/guidance/ng113" TargetMode="External"/><Relationship Id="rId13" Type="http://schemas.openxmlformats.org/officeDocument/2006/relationships/hyperlink" Target="https://www.nice.org.uk/guidance/ng53" TargetMode="External"/><Relationship Id="rId18" Type="http://schemas.openxmlformats.org/officeDocument/2006/relationships/hyperlink" Target="https://www.nice.org.uk/guidance/ng5" TargetMode="External"/><Relationship Id="rId39" Type="http://schemas.openxmlformats.org/officeDocument/2006/relationships/hyperlink" Target="https://www.nice.org.uk/guidance/ph40" TargetMode="External"/><Relationship Id="rId109" Type="http://schemas.openxmlformats.org/officeDocument/2006/relationships/hyperlink" Target="https://www.nice.org.uk/guidance/cg162" TargetMode="External"/><Relationship Id="rId34" Type="http://schemas.openxmlformats.org/officeDocument/2006/relationships/hyperlink" Target="https://www.nice.org.uk/guidance/cg136" TargetMode="External"/><Relationship Id="rId50" Type="http://schemas.openxmlformats.org/officeDocument/2006/relationships/hyperlink" Target="https://www.nice.org.uk/guidance/ng197" TargetMode="External"/><Relationship Id="rId55" Type="http://schemas.openxmlformats.org/officeDocument/2006/relationships/hyperlink" Target="https://www.nice.org.uk/guidance/ng46" TargetMode="External"/><Relationship Id="rId76" Type="http://schemas.openxmlformats.org/officeDocument/2006/relationships/hyperlink" Target="https://www.nice.org.uk/guidance/cg76" TargetMode="External"/><Relationship Id="rId97" Type="http://schemas.openxmlformats.org/officeDocument/2006/relationships/hyperlink" Target="https://www.nice.org.uk/guidance/ng66" TargetMode="External"/><Relationship Id="rId104" Type="http://schemas.openxmlformats.org/officeDocument/2006/relationships/hyperlink" Target="https://www.nice.org.uk/guidance/ng56" TargetMode="External"/><Relationship Id="rId120" Type="http://schemas.openxmlformats.org/officeDocument/2006/relationships/hyperlink" Target="https://www.nice.org.uk/guidance/cg136" TargetMode="External"/><Relationship Id="rId125" Type="http://schemas.openxmlformats.org/officeDocument/2006/relationships/hyperlink" Target="https://www.nice.org.uk/guidance/ng86" TargetMode="External"/><Relationship Id="rId141" Type="http://schemas.openxmlformats.org/officeDocument/2006/relationships/hyperlink" Target="https://www.nice.org.uk/guidance/cg138" TargetMode="External"/><Relationship Id="rId146" Type="http://schemas.openxmlformats.org/officeDocument/2006/relationships/hyperlink" Target="https://www.nice.org.uk/guidance/ng204" TargetMode="External"/><Relationship Id="rId167" Type="http://schemas.openxmlformats.org/officeDocument/2006/relationships/hyperlink" Target="https://www.nice.org.uk/guidance/ng51" TargetMode="External"/><Relationship Id="rId7" Type="http://schemas.openxmlformats.org/officeDocument/2006/relationships/hyperlink" Target="https://www.nice.org.uk/guidance/ng5" TargetMode="External"/><Relationship Id="rId71" Type="http://schemas.openxmlformats.org/officeDocument/2006/relationships/hyperlink" Target="https://www.nice.org.uk/guidance/ng15" TargetMode="External"/><Relationship Id="rId92" Type="http://schemas.openxmlformats.org/officeDocument/2006/relationships/hyperlink" Target="https://www.nice.org.uk/guidance/ng216" TargetMode="External"/><Relationship Id="rId162" Type="http://schemas.openxmlformats.org/officeDocument/2006/relationships/hyperlink" Target="https://www.nice.org.uk/guidance/ng93" TargetMode="External"/><Relationship Id="rId2" Type="http://schemas.openxmlformats.org/officeDocument/2006/relationships/hyperlink" Target="https://www.nice.org.uk/guidance/ng204" TargetMode="External"/><Relationship Id="rId29" Type="http://schemas.openxmlformats.org/officeDocument/2006/relationships/hyperlink" Target="https://www.nice.org.uk/guidance/cg89" TargetMode="External"/><Relationship Id="rId24" Type="http://schemas.openxmlformats.org/officeDocument/2006/relationships/hyperlink" Target="https://www.nice.org.uk/guidance/ng214" TargetMode="External"/><Relationship Id="rId40" Type="http://schemas.openxmlformats.org/officeDocument/2006/relationships/hyperlink" Target="https://www.nice.org.uk/guidance/cg192" TargetMode="External"/><Relationship Id="rId45" Type="http://schemas.openxmlformats.org/officeDocument/2006/relationships/hyperlink" Target="https://www.nice.org.uk/guidance/cg51" TargetMode="External"/><Relationship Id="rId66" Type="http://schemas.openxmlformats.org/officeDocument/2006/relationships/hyperlink" Target="https://www.nice.org.uk/guidance/ng189" TargetMode="External"/><Relationship Id="rId87" Type="http://schemas.openxmlformats.org/officeDocument/2006/relationships/hyperlink" Target="https://www.nice.org.uk/guidance/ng197" TargetMode="External"/><Relationship Id="rId110" Type="http://schemas.openxmlformats.org/officeDocument/2006/relationships/hyperlink" Target="https://www.nice.org.uk/guidance/cg83" TargetMode="External"/><Relationship Id="rId115" Type="http://schemas.openxmlformats.org/officeDocument/2006/relationships/hyperlink" Target="https://www.nice.org.uk/guidance/ng204" TargetMode="External"/><Relationship Id="rId131" Type="http://schemas.openxmlformats.org/officeDocument/2006/relationships/hyperlink" Target="https://www.nice.org.uk/guidance/ng212" TargetMode="External"/><Relationship Id="rId136" Type="http://schemas.openxmlformats.org/officeDocument/2006/relationships/hyperlink" Target="https://www.nice.org.uk/guidance/ng86" TargetMode="External"/><Relationship Id="rId157" Type="http://schemas.openxmlformats.org/officeDocument/2006/relationships/hyperlink" Target="https://www.nice.org.uk/guidance/ng23" TargetMode="External"/><Relationship Id="rId61" Type="http://schemas.openxmlformats.org/officeDocument/2006/relationships/hyperlink" Target="https://www.nice.org.uk/guidance/ng21" TargetMode="External"/><Relationship Id="rId82" Type="http://schemas.openxmlformats.org/officeDocument/2006/relationships/hyperlink" Target="https://www.nice.org.uk/guidance/cg140" TargetMode="External"/><Relationship Id="rId152" Type="http://schemas.openxmlformats.org/officeDocument/2006/relationships/hyperlink" Target="https://www.nice.org.uk/guidance/ng31" TargetMode="External"/><Relationship Id="rId173" Type="http://schemas.openxmlformats.org/officeDocument/2006/relationships/table" Target="../tables/table2.xml"/><Relationship Id="rId19" Type="http://schemas.openxmlformats.org/officeDocument/2006/relationships/hyperlink" Target="https://www.nice.org.uk/guidance/sc1" TargetMode="External"/><Relationship Id="rId14" Type="http://schemas.openxmlformats.org/officeDocument/2006/relationships/hyperlink" Target="https://www.nice.org.uk/guidance/ng43" TargetMode="External"/><Relationship Id="rId30" Type="http://schemas.openxmlformats.org/officeDocument/2006/relationships/hyperlink" Target="https://www.nice.org.uk/guidance/ng55" TargetMode="External"/><Relationship Id="rId35" Type="http://schemas.openxmlformats.org/officeDocument/2006/relationships/hyperlink" Target="https://www.nice.org.uk/guidance/ng216" TargetMode="External"/><Relationship Id="rId56" Type="http://schemas.openxmlformats.org/officeDocument/2006/relationships/hyperlink" Target="https://www.nice.org.uk/guidance/ng10" TargetMode="External"/><Relationship Id="rId77" Type="http://schemas.openxmlformats.org/officeDocument/2006/relationships/hyperlink" Target="https://www.nice.org.uk/guidance/ng215" TargetMode="External"/><Relationship Id="rId100" Type="http://schemas.openxmlformats.org/officeDocument/2006/relationships/hyperlink" Target="https://www.nice.org.uk/guidance/ng21" TargetMode="External"/><Relationship Id="rId105" Type="http://schemas.openxmlformats.org/officeDocument/2006/relationships/hyperlink" Target="https://www.nice.org.uk/guidance/ng32" TargetMode="External"/><Relationship Id="rId126" Type="http://schemas.openxmlformats.org/officeDocument/2006/relationships/hyperlink" Target="https://www.nice.org.uk/guidance/ng216" TargetMode="External"/><Relationship Id="rId147" Type="http://schemas.openxmlformats.org/officeDocument/2006/relationships/hyperlink" Target="https://www.nice.org.uk/guidance/ng44" TargetMode="External"/><Relationship Id="rId168" Type="http://schemas.openxmlformats.org/officeDocument/2006/relationships/hyperlink" Target="https://www.nice.org.uk/guidance/qs161" TargetMode="External"/><Relationship Id="rId8" Type="http://schemas.openxmlformats.org/officeDocument/2006/relationships/hyperlink" Target="https://www.nice.org.uk/guidance/ng46" TargetMode="External"/><Relationship Id="rId51" Type="http://schemas.openxmlformats.org/officeDocument/2006/relationships/hyperlink" Target="https://www.nice.org.uk/guidance/ng5" TargetMode="External"/><Relationship Id="rId72" Type="http://schemas.openxmlformats.org/officeDocument/2006/relationships/hyperlink" Target="https://www.nice.org.uk/guidance/ng139" TargetMode="External"/><Relationship Id="rId93" Type="http://schemas.openxmlformats.org/officeDocument/2006/relationships/hyperlink" Target="https://www.nice.org.uk/guidance/cg136" TargetMode="External"/><Relationship Id="rId98" Type="http://schemas.openxmlformats.org/officeDocument/2006/relationships/hyperlink" Target="https://www.nice.org.uk/guidance/ng96" TargetMode="External"/><Relationship Id="rId121" Type="http://schemas.openxmlformats.org/officeDocument/2006/relationships/hyperlink" Target="https://www.nice.org.uk/guidance/ng10" TargetMode="External"/><Relationship Id="rId142" Type="http://schemas.openxmlformats.org/officeDocument/2006/relationships/hyperlink" Target="https://www.nice.org.uk/guidance/ng86" TargetMode="External"/><Relationship Id="rId163" Type="http://schemas.openxmlformats.org/officeDocument/2006/relationships/hyperlink" Target="https://www.nice.org.uk/guidance/ng102" TargetMode="External"/><Relationship Id="rId3" Type="http://schemas.openxmlformats.org/officeDocument/2006/relationships/hyperlink" Target="https://www.nice.org.uk/guidance/ng197" TargetMode="External"/><Relationship Id="rId25" Type="http://schemas.openxmlformats.org/officeDocument/2006/relationships/hyperlink" Target="https://www.nice.org.uk/guidance/ng10" TargetMode="External"/><Relationship Id="rId46" Type="http://schemas.openxmlformats.org/officeDocument/2006/relationships/hyperlink" Target="https://www.nice.org.uk/guidance/ng69" TargetMode="External"/><Relationship Id="rId67" Type="http://schemas.openxmlformats.org/officeDocument/2006/relationships/hyperlink" Target="https://www.nice.org.uk/guidance/ng216" TargetMode="External"/><Relationship Id="rId116" Type="http://schemas.openxmlformats.org/officeDocument/2006/relationships/hyperlink" Target="https://www.nice.org.uk/guidance/cg136" TargetMode="External"/><Relationship Id="rId137" Type="http://schemas.openxmlformats.org/officeDocument/2006/relationships/hyperlink" Target="https://www.nice.org.uk/guidance/ng213" TargetMode="External"/><Relationship Id="rId158" Type="http://schemas.openxmlformats.org/officeDocument/2006/relationships/hyperlink" Target="https://www.nice.org.uk/guidance/ng201" TargetMode="External"/><Relationship Id="rId20" Type="http://schemas.openxmlformats.org/officeDocument/2006/relationships/hyperlink" Target="https://www.nice.org.uk/guidance/ng57" TargetMode="External"/><Relationship Id="rId41" Type="http://schemas.openxmlformats.org/officeDocument/2006/relationships/hyperlink" Target="https://www.nice.org.uk/guidance/ph24" TargetMode="External"/><Relationship Id="rId62" Type="http://schemas.openxmlformats.org/officeDocument/2006/relationships/hyperlink" Target="https://www.nice.org.uk/guidance/sg1" TargetMode="External"/><Relationship Id="rId83" Type="http://schemas.openxmlformats.org/officeDocument/2006/relationships/hyperlink" Target="https://www.nice.org.uk/guidance/ng193" TargetMode="External"/><Relationship Id="rId88" Type="http://schemas.openxmlformats.org/officeDocument/2006/relationships/hyperlink" Target="https://www.nice.org.uk/guidance/ng108" TargetMode="External"/><Relationship Id="rId111" Type="http://schemas.openxmlformats.org/officeDocument/2006/relationships/hyperlink" Target="https://www.nice.org.uk/guidance/ng54" TargetMode="External"/><Relationship Id="rId132" Type="http://schemas.openxmlformats.org/officeDocument/2006/relationships/hyperlink" Target="https://www.nice.org.uk/guidance/ng13" TargetMode="External"/><Relationship Id="rId153" Type="http://schemas.openxmlformats.org/officeDocument/2006/relationships/hyperlink" Target="https://www.nice.org.uk/guidance/ng97" TargetMode="External"/><Relationship Id="rId15" Type="http://schemas.openxmlformats.org/officeDocument/2006/relationships/hyperlink" Target="https://www.nice.org.uk/guidance/ng27" TargetMode="External"/><Relationship Id="rId36" Type="http://schemas.openxmlformats.org/officeDocument/2006/relationships/hyperlink" Target="https://www.nice.org.uk/guidance/sc1" TargetMode="External"/><Relationship Id="rId57" Type="http://schemas.openxmlformats.org/officeDocument/2006/relationships/hyperlink" Target="https://www.nice.org.uk/guidance/ng105" TargetMode="External"/><Relationship Id="rId106" Type="http://schemas.openxmlformats.org/officeDocument/2006/relationships/hyperlink" Target="https://www.nice.org.uk/guidance/ph6" TargetMode="External"/><Relationship Id="rId127" Type="http://schemas.openxmlformats.org/officeDocument/2006/relationships/hyperlink" Target="https://www.nice.org.uk/guidance/ng216" TargetMode="External"/><Relationship Id="rId10" Type="http://schemas.openxmlformats.org/officeDocument/2006/relationships/hyperlink" Target="https://www.nice.org.uk/guidance/ng216" TargetMode="External"/><Relationship Id="rId31" Type="http://schemas.openxmlformats.org/officeDocument/2006/relationships/hyperlink" Target="https://www.nice.org.uk/guidance/ph50" TargetMode="External"/><Relationship Id="rId52" Type="http://schemas.openxmlformats.org/officeDocument/2006/relationships/hyperlink" Target="https://www.nice.org.uk/guidance/ng11" TargetMode="External"/><Relationship Id="rId73" Type="http://schemas.openxmlformats.org/officeDocument/2006/relationships/hyperlink" Target="https://www.nice.org.uk/guidance/ng199" TargetMode="External"/><Relationship Id="rId78" Type="http://schemas.openxmlformats.org/officeDocument/2006/relationships/hyperlink" Target="https://www.nice.org.uk/guidance/ng56" TargetMode="External"/><Relationship Id="rId94" Type="http://schemas.openxmlformats.org/officeDocument/2006/relationships/hyperlink" Target="https://www.nice.org.uk/guidance/ng214" TargetMode="External"/><Relationship Id="rId99" Type="http://schemas.openxmlformats.org/officeDocument/2006/relationships/hyperlink" Target="https://www.nice.org.uk/guidance/ng74" TargetMode="External"/><Relationship Id="rId101" Type="http://schemas.openxmlformats.org/officeDocument/2006/relationships/hyperlink" Target="https://www.nice.org.uk/guidance/ng197" TargetMode="External"/><Relationship Id="rId122" Type="http://schemas.openxmlformats.org/officeDocument/2006/relationships/hyperlink" Target="https://www.nice.org.uk/guidance/ng86" TargetMode="External"/><Relationship Id="rId143" Type="http://schemas.openxmlformats.org/officeDocument/2006/relationships/hyperlink" Target="https://www.nice.org.uk/guidance/ng204" TargetMode="External"/><Relationship Id="rId148" Type="http://schemas.openxmlformats.org/officeDocument/2006/relationships/hyperlink" Target="https://www.nice.org.uk/guidance/ng216" TargetMode="External"/><Relationship Id="rId164" Type="http://schemas.openxmlformats.org/officeDocument/2006/relationships/hyperlink" Target="http://www.nice.org.uk/qs196" TargetMode="External"/><Relationship Id="rId169" Type="http://schemas.openxmlformats.org/officeDocument/2006/relationships/hyperlink" Target="https://www.nice.org.uk/guidance/ng227" TargetMode="External"/><Relationship Id="rId4" Type="http://schemas.openxmlformats.org/officeDocument/2006/relationships/hyperlink" Target="https://www.nice.org.uk/guidance/cg76" TargetMode="External"/><Relationship Id="rId9" Type="http://schemas.openxmlformats.org/officeDocument/2006/relationships/hyperlink" Target="https://www.nice.org.uk/guidance/ng10" TargetMode="External"/><Relationship Id="rId26" Type="http://schemas.openxmlformats.org/officeDocument/2006/relationships/hyperlink" Target="https://www.nice.org.uk/guidance/ng189" TargetMode="External"/><Relationship Id="rId47" Type="http://schemas.openxmlformats.org/officeDocument/2006/relationships/hyperlink" Target="https://www.nice.org.uk/guidance/ng10" TargetMode="External"/><Relationship Id="rId68" Type="http://schemas.openxmlformats.org/officeDocument/2006/relationships/hyperlink" Target="https://www.nice.org.uk/guidance/cg139" TargetMode="External"/><Relationship Id="rId89" Type="http://schemas.openxmlformats.org/officeDocument/2006/relationships/hyperlink" Target="https://www.nice.org.uk/guidance/ng213" TargetMode="External"/><Relationship Id="rId112" Type="http://schemas.openxmlformats.org/officeDocument/2006/relationships/hyperlink" Target="https://www.nice.org.uk/guidance/ng197" TargetMode="External"/><Relationship Id="rId133" Type="http://schemas.openxmlformats.org/officeDocument/2006/relationships/hyperlink" Target="https://www.nice.org.uk/guidance/ng146" TargetMode="External"/><Relationship Id="rId154" Type="http://schemas.openxmlformats.org/officeDocument/2006/relationships/hyperlink" Target="https://www.nice.org.uk/guidance/ng108" TargetMode="External"/><Relationship Id="rId16" Type="http://schemas.openxmlformats.org/officeDocument/2006/relationships/hyperlink" Target="https://www.nice.org.uk/guidance/cg136" TargetMode="External"/><Relationship Id="rId37" Type="http://schemas.openxmlformats.org/officeDocument/2006/relationships/hyperlink" Target="https://www.nice.org.uk/guidance/ph52" TargetMode="External"/><Relationship Id="rId58" Type="http://schemas.openxmlformats.org/officeDocument/2006/relationships/hyperlink" Target="https://www.nice.org.uk/guidance/cg142" TargetMode="External"/><Relationship Id="rId79" Type="http://schemas.openxmlformats.org/officeDocument/2006/relationships/hyperlink" Target="https://www.nice.org.uk/guidance/sc1" TargetMode="External"/><Relationship Id="rId102" Type="http://schemas.openxmlformats.org/officeDocument/2006/relationships/hyperlink" Target="https://www.nice.org.uk/guidance/ng22" TargetMode="External"/><Relationship Id="rId123" Type="http://schemas.openxmlformats.org/officeDocument/2006/relationships/hyperlink" Target="https://www.nice.org.uk/guidance/cg138" TargetMode="External"/><Relationship Id="rId144" Type="http://schemas.openxmlformats.org/officeDocument/2006/relationships/hyperlink" Target="https://www.nice.org.uk/guidance/ng44" TargetMode="External"/><Relationship Id="rId90" Type="http://schemas.openxmlformats.org/officeDocument/2006/relationships/hyperlink" Target="https://www.nice.org.uk/guidance/ng86" TargetMode="External"/><Relationship Id="rId165" Type="http://schemas.openxmlformats.org/officeDocument/2006/relationships/hyperlink" Target="https://www.nice.org.uk/guidance/ng93" TargetMode="External"/><Relationship Id="rId27" Type="http://schemas.openxmlformats.org/officeDocument/2006/relationships/hyperlink" Target="https://www.nice.org.uk/guidance/ng21" TargetMode="External"/><Relationship Id="rId48" Type="http://schemas.openxmlformats.org/officeDocument/2006/relationships/hyperlink" Target="https://www.nice.org.uk/guidance/cg138" TargetMode="External"/><Relationship Id="rId69" Type="http://schemas.openxmlformats.org/officeDocument/2006/relationships/hyperlink" Target="https://www.nice.org.uk/guidance/ph36" TargetMode="External"/><Relationship Id="rId113" Type="http://schemas.openxmlformats.org/officeDocument/2006/relationships/hyperlink" Target="https://www.nice.org.uk/guidance/ng108" TargetMode="External"/><Relationship Id="rId134" Type="http://schemas.openxmlformats.org/officeDocument/2006/relationships/hyperlink" Target="https://www.nice.org.uk/guidance/cg138" TargetMode="External"/><Relationship Id="rId80" Type="http://schemas.openxmlformats.org/officeDocument/2006/relationships/hyperlink" Target="https://www.nice.org.uk/guidance/cg192" TargetMode="External"/><Relationship Id="rId155" Type="http://schemas.openxmlformats.org/officeDocument/2006/relationships/hyperlink" Target="https://www.nice.org.uk/guidance/ng96" TargetMode="External"/><Relationship Id="rId17" Type="http://schemas.openxmlformats.org/officeDocument/2006/relationships/hyperlink" Target="https://www.nice.org.uk/guidance/ng46" TargetMode="External"/><Relationship Id="rId38" Type="http://schemas.openxmlformats.org/officeDocument/2006/relationships/hyperlink" Target="https://www.nice.org.uk/guidance/ph51" TargetMode="External"/><Relationship Id="rId59" Type="http://schemas.openxmlformats.org/officeDocument/2006/relationships/hyperlink" Target="https://www.nice.org.uk/guidance/cg170" TargetMode="External"/><Relationship Id="rId103" Type="http://schemas.openxmlformats.org/officeDocument/2006/relationships/hyperlink" Target="https://www.nice.org.uk/guidance/cg136" TargetMode="External"/><Relationship Id="rId124" Type="http://schemas.openxmlformats.org/officeDocument/2006/relationships/hyperlink" Target="https://www.nice.org.uk/guidance/ng204" TargetMode="External"/><Relationship Id="rId70" Type="http://schemas.openxmlformats.org/officeDocument/2006/relationships/hyperlink" Target="https://www.nice.org.uk/guidance/ng125" TargetMode="External"/><Relationship Id="rId91" Type="http://schemas.openxmlformats.org/officeDocument/2006/relationships/hyperlink" Target="https://www.nice.org.uk/guidance/ng22" TargetMode="External"/><Relationship Id="rId145" Type="http://schemas.openxmlformats.org/officeDocument/2006/relationships/hyperlink" Target="https://www.nice.org.uk/guidance/ng86" TargetMode="External"/><Relationship Id="rId166" Type="http://schemas.openxmlformats.org/officeDocument/2006/relationships/hyperlink" Target="http://www.nice.org.uk/qs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topLeftCell="B2" workbookViewId="0">
      <selection activeCell="B5" sqref="B5"/>
    </sheetView>
  </sheetViews>
  <sheetFormatPr defaultColWidth="10.85546875" defaultRowHeight="14.45"/>
  <cols>
    <col min="1" max="1" width="30.7109375" customWidth="1"/>
    <col min="2" max="2" width="120.7109375" customWidth="1"/>
  </cols>
  <sheetData>
    <row r="1" spans="1:2" ht="18">
      <c r="B1" s="1" t="s">
        <v>0</v>
      </c>
    </row>
    <row r="2" spans="1:2" ht="271.5" customHeight="1">
      <c r="A2" s="2"/>
      <c r="B2" s="2" t="s">
        <v>1</v>
      </c>
    </row>
    <row r="3" spans="1:2">
      <c r="A3" s="2"/>
      <c r="B3" s="2"/>
    </row>
    <row r="4" spans="1:2">
      <c r="A4" s="3" t="s">
        <v>2</v>
      </c>
      <c r="B4" s="3" t="s">
        <v>3</v>
      </c>
    </row>
    <row r="5" spans="1:2">
      <c r="A5" s="2" t="s">
        <v>4</v>
      </c>
      <c r="B5" s="2" t="s">
        <v>5</v>
      </c>
    </row>
    <row r="6" spans="1:2">
      <c r="A6" s="2" t="s">
        <v>6</v>
      </c>
      <c r="B6" s="2" t="s">
        <v>7</v>
      </c>
    </row>
    <row r="7" spans="1:2">
      <c r="A7" s="2" t="s">
        <v>8</v>
      </c>
      <c r="B7" s="2" t="s">
        <v>9</v>
      </c>
    </row>
    <row r="8" spans="1:2">
      <c r="A8" s="2" t="s">
        <v>10</v>
      </c>
      <c r="B8" s="2" t="s">
        <v>11</v>
      </c>
    </row>
    <row r="9" spans="1:2">
      <c r="A9" s="2" t="s">
        <v>12</v>
      </c>
      <c r="B9" s="2" t="s">
        <v>13</v>
      </c>
    </row>
    <row r="10" spans="1:2">
      <c r="A10" s="2" t="s">
        <v>14</v>
      </c>
      <c r="B10" s="2" t="s">
        <v>15</v>
      </c>
    </row>
    <row r="11" spans="1:2">
      <c r="A11" s="2" t="s">
        <v>16</v>
      </c>
      <c r="B11" s="2" t="s">
        <v>17</v>
      </c>
    </row>
    <row r="12" spans="1:2">
      <c r="A12" s="2" t="s">
        <v>18</v>
      </c>
      <c r="B12" s="2" t="s">
        <v>19</v>
      </c>
    </row>
    <row r="13" spans="1:2">
      <c r="A13" s="2" t="s">
        <v>20</v>
      </c>
      <c r="B13" s="2" t="s">
        <v>21</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15"/>
  <sheetViews>
    <sheetView tabSelected="1" topLeftCell="D158" zoomScaleNormal="100" workbookViewId="0">
      <selection activeCell="F161" sqref="F161"/>
    </sheetView>
  </sheetViews>
  <sheetFormatPr defaultColWidth="10.85546875" defaultRowHeight="14.45"/>
  <cols>
    <col min="1" max="1" width="16" customWidth="1"/>
    <col min="2" max="2" width="20.7109375" customWidth="1"/>
    <col min="3" max="3" width="40.7109375" customWidth="1"/>
    <col min="4" max="4" width="14.28515625" customWidth="1"/>
    <col min="5" max="6" width="40.7109375" customWidth="1"/>
    <col min="7" max="7" width="26.28515625" customWidth="1"/>
    <col min="8" max="8" width="40.7109375" customWidth="1"/>
    <col min="9" max="9" width="59.7109375" bestFit="1" customWidth="1"/>
    <col min="10" max="14" width="30.7109375" customWidth="1"/>
  </cols>
  <sheetData>
    <row r="1" spans="1:14" ht="42.6">
      <c r="A1" s="3" t="s">
        <v>4</v>
      </c>
      <c r="B1" s="3" t="s">
        <v>6</v>
      </c>
      <c r="C1" s="3" t="s">
        <v>8</v>
      </c>
      <c r="D1" s="3" t="s">
        <v>10</v>
      </c>
      <c r="E1" s="3" t="s">
        <v>12</v>
      </c>
      <c r="F1" s="3" t="s">
        <v>14</v>
      </c>
      <c r="G1" s="3" t="s">
        <v>16</v>
      </c>
      <c r="H1" s="3" t="s">
        <v>18</v>
      </c>
      <c r="I1" s="3" t="s">
        <v>22</v>
      </c>
      <c r="J1" s="3" t="s">
        <v>23</v>
      </c>
      <c r="K1" s="3" t="s">
        <v>24</v>
      </c>
      <c r="L1" s="3" t="s">
        <v>25</v>
      </c>
      <c r="M1" s="3" t="s">
        <v>26</v>
      </c>
      <c r="N1" s="3" t="s">
        <v>27</v>
      </c>
    </row>
    <row r="2" spans="1:14" ht="84">
      <c r="A2" s="2" t="s">
        <v>28</v>
      </c>
      <c r="B2" s="2" t="s">
        <v>29</v>
      </c>
      <c r="C2" s="2" t="s">
        <v>30</v>
      </c>
      <c r="D2" s="2" t="s">
        <v>31</v>
      </c>
      <c r="E2" s="2" t="s">
        <v>32</v>
      </c>
      <c r="F2" s="5" t="s">
        <v>33</v>
      </c>
      <c r="G2" s="2" t="s">
        <v>34</v>
      </c>
      <c r="H2" s="2" t="s">
        <v>35</v>
      </c>
      <c r="I2" s="5" t="str">
        <f>HYPERLINK("https://www.nice.org.uk/guidance/qs14", "QS14 - Service user experience in adult mental health services")</f>
        <v>QS14 - Service user experience in adult mental health services</v>
      </c>
      <c r="J2" s="2"/>
      <c r="K2" s="2"/>
      <c r="L2" s="2"/>
      <c r="M2" s="2"/>
      <c r="N2" s="2"/>
    </row>
    <row r="3" spans="1:14" ht="84">
      <c r="A3" s="2" t="s">
        <v>28</v>
      </c>
      <c r="B3" s="2" t="s">
        <v>29</v>
      </c>
      <c r="C3" s="2" t="s">
        <v>30</v>
      </c>
      <c r="D3" s="2" t="s">
        <v>36</v>
      </c>
      <c r="E3" s="2" t="s">
        <v>37</v>
      </c>
      <c r="F3" s="5" t="s">
        <v>38</v>
      </c>
      <c r="G3" s="2" t="s">
        <v>39</v>
      </c>
      <c r="H3" s="2" t="s">
        <v>40</v>
      </c>
      <c r="I3" s="5" t="str">
        <f>HYPERLINK("https://www.nice.org.uk/guidance/qs15", "QS15 - Patient experience in adult NHS services")</f>
        <v>QS15 - Patient experience in adult NHS services</v>
      </c>
      <c r="J3" s="2"/>
      <c r="K3" s="2"/>
      <c r="L3" s="2"/>
      <c r="M3" s="2"/>
      <c r="N3" s="2"/>
    </row>
    <row r="4" spans="1:14" ht="84">
      <c r="A4" s="2" t="s">
        <v>28</v>
      </c>
      <c r="B4" s="2" t="s">
        <v>29</v>
      </c>
      <c r="C4" s="2" t="s">
        <v>30</v>
      </c>
      <c r="D4" s="2" t="s">
        <v>41</v>
      </c>
      <c r="E4" s="2" t="s">
        <v>42</v>
      </c>
      <c r="F4" s="5" t="s">
        <v>43</v>
      </c>
      <c r="G4" s="2" t="s">
        <v>34</v>
      </c>
      <c r="H4" s="2" t="s">
        <v>44</v>
      </c>
      <c r="I4" s="5" t="str">
        <f>HYPERLINK("https://www.nice.org.uk/guidance/qs154", "QS154 - Violent and aggressive behaviours in people with mental health problems")</f>
        <v>QS154 - Violent and aggressive behaviours in people with mental health problems</v>
      </c>
      <c r="J4" s="2"/>
      <c r="K4" s="2"/>
      <c r="L4" s="2"/>
      <c r="M4" s="2"/>
      <c r="N4" s="2"/>
    </row>
    <row r="5" spans="1:14" ht="84">
      <c r="A5" s="2" t="s">
        <v>28</v>
      </c>
      <c r="B5" s="2" t="s">
        <v>29</v>
      </c>
      <c r="C5" s="2" t="s">
        <v>30</v>
      </c>
      <c r="D5" s="2" t="s">
        <v>45</v>
      </c>
      <c r="E5" s="2" t="s">
        <v>46</v>
      </c>
      <c r="F5" s="5" t="s">
        <v>47</v>
      </c>
      <c r="G5" s="2" t="s">
        <v>48</v>
      </c>
      <c r="H5" s="2"/>
      <c r="I5" s="5" t="str">
        <f>HYPERLINK("https://www.nice.org.uk/guidance/qs15", "QS15 - Patient experience in adult NHS services")</f>
        <v>QS15 - Patient experience in adult NHS services</v>
      </c>
      <c r="J5" s="2"/>
      <c r="K5" s="2"/>
      <c r="L5" s="2"/>
      <c r="M5" s="2"/>
      <c r="N5" s="2"/>
    </row>
    <row r="6" spans="1:14" ht="84">
      <c r="A6" s="2" t="s">
        <v>28</v>
      </c>
      <c r="B6" s="2" t="s">
        <v>29</v>
      </c>
      <c r="C6" s="2" t="s">
        <v>30</v>
      </c>
      <c r="D6" s="2" t="s">
        <v>49</v>
      </c>
      <c r="E6" s="2" t="s">
        <v>50</v>
      </c>
      <c r="F6" s="5" t="s">
        <v>51</v>
      </c>
      <c r="G6" s="2" t="s">
        <v>52</v>
      </c>
      <c r="H6" s="2" t="s">
        <v>53</v>
      </c>
      <c r="I6" s="2"/>
      <c r="J6" s="2"/>
      <c r="K6" s="2"/>
      <c r="L6" s="2"/>
      <c r="M6" s="2"/>
      <c r="N6" s="2"/>
    </row>
    <row r="7" spans="1:14" ht="84">
      <c r="A7" s="2" t="s">
        <v>28</v>
      </c>
      <c r="B7" s="2" t="s">
        <v>29</v>
      </c>
      <c r="C7" s="2" t="s">
        <v>30</v>
      </c>
      <c r="D7" s="2" t="s">
        <v>54</v>
      </c>
      <c r="E7" s="2" t="s">
        <v>55</v>
      </c>
      <c r="F7" s="5" t="s">
        <v>56</v>
      </c>
      <c r="G7" s="2" t="s">
        <v>52</v>
      </c>
      <c r="H7" s="2" t="s">
        <v>57</v>
      </c>
      <c r="I7" s="5" t="str">
        <f>HYPERLINK("https://www.nice.org.uk/guidance/qs182", "QS182 - People's experience using adult social care services")</f>
        <v>QS182 - People's experience using adult social care services</v>
      </c>
      <c r="J7" s="2"/>
      <c r="K7" s="2"/>
      <c r="L7" s="2"/>
      <c r="M7" s="2"/>
      <c r="N7" s="2"/>
    </row>
    <row r="8" spans="1:14" ht="117">
      <c r="A8" s="2" t="s">
        <v>58</v>
      </c>
      <c r="B8" s="2" t="s">
        <v>59</v>
      </c>
      <c r="C8" s="2" t="s">
        <v>60</v>
      </c>
      <c r="D8" s="2" t="s">
        <v>36</v>
      </c>
      <c r="E8" s="2" t="s">
        <v>37</v>
      </c>
      <c r="F8" s="5" t="s">
        <v>38</v>
      </c>
      <c r="G8" s="2" t="s">
        <v>48</v>
      </c>
      <c r="H8" s="2"/>
      <c r="I8" s="5" t="str">
        <f>HYPERLINK("https://www.nice.org.uk/guidance/qs15", "QS15 - Patient experience in adult NHS services")</f>
        <v>QS15 - Patient experience in adult NHS services</v>
      </c>
      <c r="J8" s="2"/>
      <c r="K8" s="2"/>
      <c r="L8" s="2"/>
      <c r="M8" s="2"/>
      <c r="N8" s="2"/>
    </row>
    <row r="9" spans="1:14" ht="117">
      <c r="A9" s="2" t="s">
        <v>58</v>
      </c>
      <c r="B9" s="2" t="s">
        <v>59</v>
      </c>
      <c r="C9" s="2" t="s">
        <v>60</v>
      </c>
      <c r="D9" s="2" t="s">
        <v>49</v>
      </c>
      <c r="E9" s="2" t="s">
        <v>50</v>
      </c>
      <c r="F9" s="5" t="s">
        <v>51</v>
      </c>
      <c r="G9" s="2" t="s">
        <v>48</v>
      </c>
      <c r="H9" s="2"/>
      <c r="I9" s="2"/>
      <c r="J9" s="2"/>
      <c r="K9" s="2"/>
      <c r="L9" s="2"/>
      <c r="M9" s="2"/>
      <c r="N9" s="2"/>
    </row>
    <row r="10" spans="1:14" ht="117">
      <c r="A10" s="2" t="s">
        <v>58</v>
      </c>
      <c r="B10" s="2" t="s">
        <v>59</v>
      </c>
      <c r="C10" s="2" t="s">
        <v>60</v>
      </c>
      <c r="D10" s="2" t="s">
        <v>61</v>
      </c>
      <c r="E10" s="2" t="s">
        <v>62</v>
      </c>
      <c r="F10" s="5" t="s">
        <v>63</v>
      </c>
      <c r="G10" s="2" t="s">
        <v>64</v>
      </c>
      <c r="H10" s="2"/>
      <c r="I10" s="2"/>
      <c r="J10" s="2"/>
      <c r="K10" s="2"/>
      <c r="L10" s="2"/>
      <c r="M10" s="2"/>
      <c r="N10" s="2"/>
    </row>
    <row r="11" spans="1:14" ht="117">
      <c r="A11" s="2" t="s">
        <v>58</v>
      </c>
      <c r="B11" s="2" t="s">
        <v>59</v>
      </c>
      <c r="C11" s="2" t="s">
        <v>60</v>
      </c>
      <c r="D11" s="2" t="s">
        <v>54</v>
      </c>
      <c r="E11" s="2" t="s">
        <v>55</v>
      </c>
      <c r="F11" s="5" t="s">
        <v>56</v>
      </c>
      <c r="G11" s="2" t="s">
        <v>48</v>
      </c>
      <c r="H11" s="2"/>
      <c r="I11" s="5" t="str">
        <f>HYPERLINK("https://www.nice.org.uk/guidance/qs182", "QS182 - People's experience using adult social care services")</f>
        <v>QS182 - People's experience using adult social care services</v>
      </c>
      <c r="J11" s="2"/>
      <c r="K11" s="2"/>
      <c r="L11" s="2"/>
      <c r="M11" s="2"/>
      <c r="N11" s="2"/>
    </row>
    <row r="12" spans="1:14" ht="56.45">
      <c r="A12" s="2" t="s">
        <v>65</v>
      </c>
      <c r="B12" s="2" t="s">
        <v>66</v>
      </c>
      <c r="C12" s="2" t="s">
        <v>67</v>
      </c>
      <c r="D12" s="2"/>
      <c r="E12" s="6" t="s">
        <v>68</v>
      </c>
      <c r="F12" s="2"/>
      <c r="G12" s="2"/>
      <c r="H12" s="2"/>
      <c r="I12" s="2"/>
      <c r="J12" s="2"/>
      <c r="K12" s="2"/>
      <c r="L12" s="2"/>
      <c r="M12" s="2"/>
      <c r="N12" s="2"/>
    </row>
    <row r="13" spans="1:14" ht="84">
      <c r="A13" s="2" t="s">
        <v>69</v>
      </c>
      <c r="B13" s="2" t="s">
        <v>70</v>
      </c>
      <c r="C13" s="2" t="s">
        <v>71</v>
      </c>
      <c r="D13" s="2" t="s">
        <v>72</v>
      </c>
      <c r="E13" s="2" t="s">
        <v>73</v>
      </c>
      <c r="F13" s="5" t="s">
        <v>74</v>
      </c>
      <c r="G13" s="2" t="s">
        <v>48</v>
      </c>
      <c r="H13" s="2"/>
      <c r="I13" s="5" t="str">
        <f>HYPERLINK("https://www.nice.org.uk/guidance/qs89", "QS89 - Pressure ulcers")</f>
        <v>QS89 - Pressure ulcers</v>
      </c>
      <c r="J13" s="2"/>
      <c r="K13" s="2"/>
      <c r="L13" s="2"/>
      <c r="M13" s="2"/>
      <c r="N13" s="2"/>
    </row>
    <row r="14" spans="1:14" ht="84">
      <c r="A14" s="2" t="s">
        <v>69</v>
      </c>
      <c r="B14" s="2" t="s">
        <v>70</v>
      </c>
      <c r="C14" s="2" t="s">
        <v>71</v>
      </c>
      <c r="D14" s="2" t="s">
        <v>75</v>
      </c>
      <c r="E14" s="2" t="s">
        <v>76</v>
      </c>
      <c r="F14" s="5" t="s">
        <v>77</v>
      </c>
      <c r="G14" s="2" t="s">
        <v>48</v>
      </c>
      <c r="H14" s="2"/>
      <c r="I14" s="5" t="str">
        <f>HYPERLINK("https://www.nice.org.uk/guidance/qs24", "QS24 - Nutrition support in adults")</f>
        <v>QS24 - Nutrition support in adults</v>
      </c>
      <c r="J14" s="2"/>
      <c r="K14" s="2"/>
      <c r="L14" s="2"/>
      <c r="M14" s="2"/>
      <c r="N14" s="2"/>
    </row>
    <row r="15" spans="1:14" ht="84">
      <c r="A15" s="2" t="s">
        <v>69</v>
      </c>
      <c r="B15" s="2" t="s">
        <v>70</v>
      </c>
      <c r="C15" s="2" t="s">
        <v>71</v>
      </c>
      <c r="D15" s="2" t="s">
        <v>78</v>
      </c>
      <c r="E15" s="2" t="s">
        <v>79</v>
      </c>
      <c r="F15" s="5" t="s">
        <v>80</v>
      </c>
      <c r="G15" s="2" t="s">
        <v>48</v>
      </c>
      <c r="H15" s="2"/>
      <c r="I15" s="5" t="str">
        <f>HYPERLINK("https://www.nice.org.uk/guidance/qs76", "QS76 - Acute kidney injury")</f>
        <v>QS76 - Acute kidney injury</v>
      </c>
      <c r="J15" s="2"/>
      <c r="K15" s="2"/>
      <c r="L15" s="2"/>
      <c r="M15" s="2"/>
      <c r="N15" s="2"/>
    </row>
    <row r="16" spans="1:14" ht="84">
      <c r="A16" s="2" t="s">
        <v>69</v>
      </c>
      <c r="B16" s="2" t="s">
        <v>70</v>
      </c>
      <c r="C16" s="2" t="s">
        <v>71</v>
      </c>
      <c r="D16" s="2" t="s">
        <v>61</v>
      </c>
      <c r="E16" s="2" t="s">
        <v>62</v>
      </c>
      <c r="F16" s="5" t="s">
        <v>63</v>
      </c>
      <c r="G16" s="2" t="s">
        <v>81</v>
      </c>
      <c r="H16" s="2"/>
      <c r="I16" s="2"/>
      <c r="J16" s="2"/>
      <c r="K16" s="2"/>
      <c r="L16" s="2"/>
      <c r="M16" s="2"/>
      <c r="N16" s="2"/>
    </row>
    <row r="17" spans="1:14" ht="70.5">
      <c r="A17" s="2" t="s">
        <v>69</v>
      </c>
      <c r="B17" s="2" t="s">
        <v>70</v>
      </c>
      <c r="C17" s="2" t="s">
        <v>71</v>
      </c>
      <c r="D17" s="2"/>
      <c r="E17" s="6" t="s">
        <v>82</v>
      </c>
      <c r="F17" s="2"/>
      <c r="G17" s="2"/>
      <c r="H17" s="2"/>
      <c r="I17" s="2"/>
      <c r="J17" s="2"/>
      <c r="K17" s="2"/>
      <c r="L17" s="2"/>
      <c r="M17" s="2"/>
      <c r="N17" s="2"/>
    </row>
    <row r="18" spans="1:14" ht="57.95">
      <c r="A18" t="s">
        <v>69</v>
      </c>
      <c r="B18" s="4" t="s">
        <v>83</v>
      </c>
      <c r="C18" s="4" t="s">
        <v>71</v>
      </c>
      <c r="D18" t="s">
        <v>84</v>
      </c>
      <c r="E18" s="4" t="s">
        <v>85</v>
      </c>
      <c r="F18" s="7" t="s">
        <v>86</v>
      </c>
      <c r="G18">
        <v>1.4</v>
      </c>
    </row>
    <row r="19" spans="1:14" ht="66.75">
      <c r="A19" s="2" t="s">
        <v>87</v>
      </c>
      <c r="B19" s="2" t="s">
        <v>88</v>
      </c>
      <c r="C19" s="2" t="s">
        <v>89</v>
      </c>
      <c r="D19" s="2" t="s">
        <v>90</v>
      </c>
      <c r="E19" s="2" t="s">
        <v>91</v>
      </c>
      <c r="F19" s="5" t="s">
        <v>92</v>
      </c>
      <c r="G19" s="2" t="s">
        <v>48</v>
      </c>
      <c r="H19" s="2"/>
      <c r="I19" s="5" t="str">
        <f>HYPERLINK("https://www.nice.org.uk/guidance/qs147", "QS147 - Healthy workplaces: improving employee mental and physical health and wellbeing")</f>
        <v>QS147 - Healthy workplaces: improving employee mental and physical health and wellbeing</v>
      </c>
      <c r="J19" s="2"/>
      <c r="K19" s="2"/>
      <c r="L19" s="2"/>
      <c r="M19" s="2"/>
      <c r="N19" s="2"/>
    </row>
    <row r="20" spans="1:14" ht="66.75">
      <c r="A20" s="2" t="s">
        <v>87</v>
      </c>
      <c r="B20" s="2" t="s">
        <v>88</v>
      </c>
      <c r="C20" s="2" t="s">
        <v>89</v>
      </c>
      <c r="D20" s="2" t="s">
        <v>93</v>
      </c>
      <c r="E20" s="2" t="s">
        <v>94</v>
      </c>
      <c r="F20" s="5" t="s">
        <v>95</v>
      </c>
      <c r="G20" s="2" t="s">
        <v>48</v>
      </c>
      <c r="H20" s="2"/>
      <c r="I20" s="5" t="str">
        <f>HYPERLINK("https://www.nice.org.uk/guidance/qs202", "QS202 - Workplace health: long-term sickness absence and capability to work")</f>
        <v>QS202 - Workplace health: long-term sickness absence and capability to work</v>
      </c>
      <c r="J20" s="2"/>
      <c r="K20" s="2"/>
      <c r="L20" s="2"/>
      <c r="M20" s="2"/>
      <c r="N20" s="2"/>
    </row>
    <row r="21" spans="1:14" ht="66.75">
      <c r="A21" s="2" t="s">
        <v>87</v>
      </c>
      <c r="B21" s="2" t="s">
        <v>88</v>
      </c>
      <c r="C21" s="2" t="s">
        <v>89</v>
      </c>
      <c r="D21" s="2" t="s">
        <v>96</v>
      </c>
      <c r="E21" s="2" t="s">
        <v>97</v>
      </c>
      <c r="F21" s="5" t="s">
        <v>98</v>
      </c>
      <c r="G21" s="2" t="s">
        <v>48</v>
      </c>
      <c r="H21" s="2"/>
      <c r="I21" s="5" t="str">
        <f>HYPERLINK("https://www.nice.org.uk/guidance/qs147", "QS147 - Healthy workplaces: improving employee mental and physical health and wellbeing")</f>
        <v>QS147 - Healthy workplaces: improving employee mental and physical health and wellbeing</v>
      </c>
      <c r="J21" s="2"/>
      <c r="K21" s="2"/>
      <c r="L21" s="2"/>
      <c r="M21" s="2"/>
      <c r="N21" s="2"/>
    </row>
    <row r="22" spans="1:14" ht="66.75">
      <c r="A22" s="2" t="s">
        <v>99</v>
      </c>
      <c r="B22" s="2" t="s">
        <v>100</v>
      </c>
      <c r="C22" s="2" t="s">
        <v>101</v>
      </c>
      <c r="D22" s="2" t="s">
        <v>31</v>
      </c>
      <c r="E22" s="2" t="s">
        <v>32</v>
      </c>
      <c r="F22" s="5" t="s">
        <v>33</v>
      </c>
      <c r="G22" s="2" t="s">
        <v>102</v>
      </c>
      <c r="H22" s="2" t="s">
        <v>103</v>
      </c>
      <c r="I22" s="5" t="str">
        <f>HYPERLINK("https://www.nice.org.uk/guidance/qs14", "QS14 - Service user experience in adult mental health services")</f>
        <v>QS14 - Service user experience in adult mental health services</v>
      </c>
      <c r="J22" s="2"/>
      <c r="K22" s="2"/>
      <c r="L22" s="2"/>
      <c r="M22" s="2"/>
      <c r="N22" s="2"/>
    </row>
    <row r="23" spans="1:14" ht="66.75">
      <c r="A23" s="2" t="s">
        <v>99</v>
      </c>
      <c r="B23" s="2" t="s">
        <v>100</v>
      </c>
      <c r="C23" s="2" t="s">
        <v>101</v>
      </c>
      <c r="D23" s="2" t="s">
        <v>36</v>
      </c>
      <c r="E23" s="2" t="s">
        <v>37</v>
      </c>
      <c r="F23" s="5" t="s">
        <v>38</v>
      </c>
      <c r="G23" s="2" t="s">
        <v>48</v>
      </c>
      <c r="H23" s="2"/>
      <c r="I23" s="5" t="str">
        <f>HYPERLINK("https://www.nice.org.uk/guidance/qs15", "QS15 - Patient experience in adult NHS services")</f>
        <v>QS15 - Patient experience in adult NHS services</v>
      </c>
      <c r="J23" s="2"/>
      <c r="K23" s="2"/>
      <c r="L23" s="2"/>
      <c r="M23" s="2"/>
      <c r="N23" s="2"/>
    </row>
    <row r="24" spans="1:14" ht="66.75">
      <c r="A24" s="2" t="s">
        <v>99</v>
      </c>
      <c r="B24" s="2" t="s">
        <v>100</v>
      </c>
      <c r="C24" s="2" t="s">
        <v>101</v>
      </c>
      <c r="D24" s="2" t="s">
        <v>104</v>
      </c>
      <c r="E24" s="2" t="s">
        <v>105</v>
      </c>
      <c r="F24" s="5" t="s">
        <v>106</v>
      </c>
      <c r="G24" s="2" t="s">
        <v>48</v>
      </c>
      <c r="H24" s="2"/>
      <c r="I24" s="5" t="str">
        <f>HYPERLINK("https://www.nice.org.uk/guidance/qs194", "QS194 - Decision making and mental capacity")</f>
        <v>QS194 - Decision making and mental capacity</v>
      </c>
      <c r="J24" s="2"/>
      <c r="K24" s="2"/>
      <c r="L24" s="2"/>
      <c r="M24" s="2"/>
      <c r="N24" s="2"/>
    </row>
    <row r="25" spans="1:14" ht="66.75">
      <c r="A25" s="2" t="s">
        <v>99</v>
      </c>
      <c r="B25" s="2" t="s">
        <v>100</v>
      </c>
      <c r="C25" s="2" t="s">
        <v>101</v>
      </c>
      <c r="D25" s="2" t="s">
        <v>45</v>
      </c>
      <c r="E25" s="2" t="s">
        <v>46</v>
      </c>
      <c r="F25" s="5" t="s">
        <v>47</v>
      </c>
      <c r="G25" s="2" t="s">
        <v>48</v>
      </c>
      <c r="H25" s="2"/>
      <c r="I25" s="5" t="str">
        <f>HYPERLINK("https://www.nice.org.uk/guidance/qs15", "QS15 - Patient experience in adult NHS services")</f>
        <v>QS15 - Patient experience in adult NHS services</v>
      </c>
      <c r="J25" s="2"/>
      <c r="K25" s="2"/>
      <c r="L25" s="2"/>
      <c r="M25" s="2"/>
      <c r="N25" s="2"/>
    </row>
    <row r="26" spans="1:14" ht="66.75">
      <c r="A26" s="2" t="s">
        <v>99</v>
      </c>
      <c r="B26" s="2" t="s">
        <v>100</v>
      </c>
      <c r="C26" s="2" t="s">
        <v>101</v>
      </c>
      <c r="D26" s="2" t="s">
        <v>49</v>
      </c>
      <c r="E26" s="2" t="s">
        <v>50</v>
      </c>
      <c r="F26" s="5" t="s">
        <v>51</v>
      </c>
      <c r="G26" s="2" t="s">
        <v>48</v>
      </c>
      <c r="H26" s="2"/>
      <c r="I26" s="2"/>
      <c r="J26" s="2"/>
      <c r="K26" s="2"/>
      <c r="L26" s="2"/>
      <c r="M26" s="2"/>
      <c r="N26" s="2"/>
    </row>
    <row r="27" spans="1:14" ht="66.75">
      <c r="A27" s="2" t="s">
        <v>99</v>
      </c>
      <c r="B27" s="2" t="s">
        <v>100</v>
      </c>
      <c r="C27" s="2" t="s">
        <v>101</v>
      </c>
      <c r="D27" s="2" t="s">
        <v>107</v>
      </c>
      <c r="E27" s="2" t="s">
        <v>108</v>
      </c>
      <c r="F27" s="5" t="s">
        <v>109</v>
      </c>
      <c r="G27" s="2" t="s">
        <v>110</v>
      </c>
      <c r="H27" s="2" t="s">
        <v>111</v>
      </c>
      <c r="I27" s="2"/>
      <c r="J27" s="2"/>
      <c r="K27" s="2"/>
      <c r="L27" s="2"/>
      <c r="M27" s="2"/>
      <c r="N27" s="2"/>
    </row>
    <row r="28" spans="1:14" ht="66.75">
      <c r="A28" s="2" t="s">
        <v>99</v>
      </c>
      <c r="B28" s="2" t="s">
        <v>100</v>
      </c>
      <c r="C28" s="2" t="s">
        <v>101</v>
      </c>
      <c r="D28" s="2" t="s">
        <v>112</v>
      </c>
      <c r="E28" s="2" t="s">
        <v>113</v>
      </c>
      <c r="F28" s="5" t="s">
        <v>114</v>
      </c>
      <c r="G28" s="2" t="s">
        <v>81</v>
      </c>
      <c r="H28" s="2" t="s">
        <v>103</v>
      </c>
      <c r="I28" s="2"/>
      <c r="J28" s="2"/>
      <c r="K28" s="2"/>
      <c r="L28" s="2"/>
      <c r="M28" s="2"/>
      <c r="N28" s="2"/>
    </row>
    <row r="29" spans="1:14" ht="66.75">
      <c r="A29" s="2" t="s">
        <v>99</v>
      </c>
      <c r="B29" s="2" t="s">
        <v>100</v>
      </c>
      <c r="C29" s="2" t="s">
        <v>101</v>
      </c>
      <c r="D29" s="2" t="s">
        <v>61</v>
      </c>
      <c r="E29" s="2" t="s">
        <v>62</v>
      </c>
      <c r="F29" s="5" t="s">
        <v>63</v>
      </c>
      <c r="G29" s="2" t="s">
        <v>39</v>
      </c>
      <c r="H29" s="2" t="s">
        <v>103</v>
      </c>
      <c r="I29" s="2"/>
      <c r="J29" s="2"/>
      <c r="K29" s="2"/>
      <c r="L29" s="2"/>
      <c r="M29" s="2"/>
      <c r="N29" s="2"/>
    </row>
    <row r="30" spans="1:14" ht="66.75">
      <c r="A30" s="2" t="s">
        <v>99</v>
      </c>
      <c r="B30" s="2" t="s">
        <v>100</v>
      </c>
      <c r="C30" s="2" t="s">
        <v>101</v>
      </c>
      <c r="D30" s="2" t="s">
        <v>115</v>
      </c>
      <c r="E30" s="2" t="s">
        <v>116</v>
      </c>
      <c r="F30" s="5" t="s">
        <v>117</v>
      </c>
      <c r="G30" s="2" t="s">
        <v>34</v>
      </c>
      <c r="H30" s="2" t="s">
        <v>103</v>
      </c>
      <c r="I30" s="5" t="str">
        <f>HYPERLINK("https://www.nice.org.uk/guidance/qs132", "QS132 - Social care for older people with multiple long-term conditions")</f>
        <v>QS132 - Social care for older people with multiple long-term conditions</v>
      </c>
      <c r="J30" s="2"/>
      <c r="K30" s="2"/>
      <c r="L30" s="2"/>
      <c r="M30" s="2"/>
      <c r="N30" s="2"/>
    </row>
    <row r="31" spans="1:14" ht="66.75">
      <c r="A31" s="2" t="s">
        <v>99</v>
      </c>
      <c r="B31" s="2" t="s">
        <v>100</v>
      </c>
      <c r="C31" s="2" t="s">
        <v>101</v>
      </c>
      <c r="D31" s="2" t="s">
        <v>118</v>
      </c>
      <c r="E31" s="2" t="s">
        <v>119</v>
      </c>
      <c r="F31" s="5" t="s">
        <v>120</v>
      </c>
      <c r="G31" s="2" t="s">
        <v>121</v>
      </c>
      <c r="H31" s="2" t="s">
        <v>122</v>
      </c>
      <c r="I31" s="5" t="str">
        <f>HYPERLINK("https://www.nice.org.uk/guidance/qs142", "QS142 - Learning disabilities: identifying and managing mental health problems")</f>
        <v>QS142 - Learning disabilities: identifying and managing mental health problems</v>
      </c>
      <c r="J31" s="2"/>
      <c r="K31" s="2"/>
      <c r="L31" s="2"/>
      <c r="M31" s="2"/>
      <c r="N31" s="2"/>
    </row>
    <row r="32" spans="1:14" ht="66.75">
      <c r="A32" s="2" t="s">
        <v>99</v>
      </c>
      <c r="B32" s="2" t="s">
        <v>100</v>
      </c>
      <c r="C32" s="2" t="s">
        <v>101</v>
      </c>
      <c r="D32" s="2" t="s">
        <v>123</v>
      </c>
      <c r="E32" s="2" t="s">
        <v>124</v>
      </c>
      <c r="F32" s="5" t="s">
        <v>125</v>
      </c>
      <c r="G32" s="2" t="s">
        <v>126</v>
      </c>
      <c r="H32" s="2" t="s">
        <v>103</v>
      </c>
      <c r="I32" s="5" t="str">
        <f>HYPERLINK("https://www.nice.org.uk/guidance/qs163", "QS163 - Mental health of adults in contact with the criminal justice system")</f>
        <v>QS163 - Mental health of adults in contact with the criminal justice system</v>
      </c>
      <c r="J32" s="2"/>
      <c r="K32" s="2"/>
      <c r="L32" s="2"/>
      <c r="M32" s="2"/>
      <c r="N32" s="2"/>
    </row>
    <row r="33" spans="1:14" ht="66.75">
      <c r="A33" s="2" t="s">
        <v>99</v>
      </c>
      <c r="B33" s="2" t="s">
        <v>100</v>
      </c>
      <c r="C33" s="2" t="s">
        <v>101</v>
      </c>
      <c r="D33" s="2" t="s">
        <v>54</v>
      </c>
      <c r="E33" s="2" t="s">
        <v>55</v>
      </c>
      <c r="F33" s="5" t="s">
        <v>56</v>
      </c>
      <c r="G33" s="2" t="s">
        <v>126</v>
      </c>
      <c r="H33" s="2" t="s">
        <v>103</v>
      </c>
      <c r="I33" s="5" t="str">
        <f>HYPERLINK("https://www.nice.org.uk/guidance/qs182", "QS182 - People's experience using adult social care services")</f>
        <v>QS182 - People's experience using adult social care services</v>
      </c>
      <c r="J33" s="2"/>
      <c r="K33" s="2"/>
      <c r="L33" s="2"/>
      <c r="M33" s="2"/>
      <c r="N33" s="2"/>
    </row>
    <row r="34" spans="1:14" ht="66.75">
      <c r="A34" s="2" t="s">
        <v>99</v>
      </c>
      <c r="B34" s="2" t="s">
        <v>100</v>
      </c>
      <c r="C34" s="2" t="s">
        <v>101</v>
      </c>
      <c r="D34" s="2" t="s">
        <v>127</v>
      </c>
      <c r="E34" s="2" t="s">
        <v>128</v>
      </c>
      <c r="F34" s="5" t="s">
        <v>129</v>
      </c>
      <c r="G34" s="2" t="s">
        <v>130</v>
      </c>
      <c r="H34" s="2" t="s">
        <v>131</v>
      </c>
      <c r="I34" s="5" t="str">
        <f>HYPERLINK("https://www.nice.org.uk/guidance/qs187", "QS187 - Learning disability: care and support of people growing older")</f>
        <v>QS187 - Learning disability: care and support of people growing older</v>
      </c>
      <c r="J34" s="2"/>
      <c r="K34" s="2"/>
      <c r="L34" s="2"/>
      <c r="M34" s="2"/>
      <c r="N34" s="2"/>
    </row>
    <row r="35" spans="1:14" ht="84">
      <c r="A35" s="2" t="s">
        <v>132</v>
      </c>
      <c r="B35" s="2" t="s">
        <v>133</v>
      </c>
      <c r="C35" s="2" t="s">
        <v>134</v>
      </c>
      <c r="D35" s="2"/>
      <c r="E35" s="6" t="s">
        <v>135</v>
      </c>
      <c r="F35" s="2"/>
      <c r="G35" s="2"/>
      <c r="H35" s="2"/>
      <c r="I35" s="2"/>
      <c r="J35" s="2"/>
      <c r="K35" s="2"/>
      <c r="L35" s="2"/>
      <c r="M35" s="2"/>
      <c r="N35" s="2"/>
    </row>
    <row r="36" spans="1:14" ht="84">
      <c r="A36" s="2" t="s">
        <v>136</v>
      </c>
      <c r="B36" s="2" t="s">
        <v>137</v>
      </c>
      <c r="C36" s="2" t="s">
        <v>138</v>
      </c>
      <c r="D36" s="2" t="s">
        <v>127</v>
      </c>
      <c r="E36" s="2" t="s">
        <v>128</v>
      </c>
      <c r="F36" s="5" t="s">
        <v>129</v>
      </c>
      <c r="G36" s="2" t="s">
        <v>139</v>
      </c>
      <c r="H36" s="2" t="s">
        <v>140</v>
      </c>
      <c r="I36" s="5" t="str">
        <f>HYPERLINK("https://www.nice.org.uk/guidance/qs187", "QS187 - Learning disability: care and support of people growing older")</f>
        <v>QS187 - Learning disability: care and support of people growing older</v>
      </c>
      <c r="J36" s="2"/>
      <c r="K36" s="2"/>
      <c r="L36" s="2"/>
      <c r="M36" s="2"/>
      <c r="N36" s="2"/>
    </row>
    <row r="37" spans="1:14" ht="70.5">
      <c r="A37" s="2" t="s">
        <v>136</v>
      </c>
      <c r="B37" s="2" t="s">
        <v>137</v>
      </c>
      <c r="C37" s="2" t="s">
        <v>138</v>
      </c>
      <c r="D37" s="2"/>
      <c r="E37" s="6" t="s">
        <v>141</v>
      </c>
      <c r="F37" s="2"/>
      <c r="G37" s="2"/>
      <c r="H37" s="2"/>
      <c r="I37" s="2"/>
      <c r="J37" s="2"/>
      <c r="K37" s="2"/>
      <c r="L37" s="2"/>
      <c r="M37" s="2"/>
      <c r="N37" s="2"/>
    </row>
    <row r="38" spans="1:14" ht="100.5">
      <c r="A38" s="2" t="s">
        <v>142</v>
      </c>
      <c r="B38" s="2" t="s">
        <v>143</v>
      </c>
      <c r="C38" s="2" t="s">
        <v>144</v>
      </c>
      <c r="D38" s="2" t="s">
        <v>31</v>
      </c>
      <c r="E38" s="2" t="s">
        <v>32</v>
      </c>
      <c r="F38" s="5" t="s">
        <v>33</v>
      </c>
      <c r="G38" s="2" t="s">
        <v>52</v>
      </c>
      <c r="H38" s="2" t="s">
        <v>145</v>
      </c>
      <c r="I38" s="5" t="str">
        <f>HYPERLINK("https://www.nice.org.uk/guidance/qs14", "QS14 - Service user experience in adult mental health services")</f>
        <v>QS14 - Service user experience in adult mental health services</v>
      </c>
      <c r="J38" s="2"/>
      <c r="K38" s="2"/>
      <c r="L38" s="2"/>
      <c r="M38" s="2"/>
      <c r="N38" s="2"/>
    </row>
    <row r="39" spans="1:14" ht="100.5">
      <c r="A39" s="2" t="s">
        <v>142</v>
      </c>
      <c r="B39" s="2" t="s">
        <v>143</v>
      </c>
      <c r="C39" s="2" t="s">
        <v>144</v>
      </c>
      <c r="D39" s="2" t="s">
        <v>146</v>
      </c>
      <c r="E39" s="2" t="s">
        <v>147</v>
      </c>
      <c r="F39" s="5" t="s">
        <v>148</v>
      </c>
      <c r="G39" s="2" t="s">
        <v>48</v>
      </c>
      <c r="H39" s="2"/>
      <c r="I39" s="5" t="str">
        <f>HYPERLINK("https://www.nice.org.uk/guidance/qs2", "QS2 - Stroke in adults")</f>
        <v>QS2 - Stroke in adults</v>
      </c>
      <c r="J39" s="2"/>
      <c r="K39" s="2"/>
      <c r="L39" s="2"/>
      <c r="M39" s="2"/>
      <c r="N39" s="2"/>
    </row>
    <row r="40" spans="1:14" ht="100.5">
      <c r="A40" s="2" t="s">
        <v>142</v>
      </c>
      <c r="B40" s="2" t="s">
        <v>143</v>
      </c>
      <c r="C40" s="2" t="s">
        <v>144</v>
      </c>
      <c r="D40" s="2" t="s">
        <v>149</v>
      </c>
      <c r="E40" s="2" t="s">
        <v>150</v>
      </c>
      <c r="F40" s="5" t="s">
        <v>151</v>
      </c>
      <c r="G40" s="2" t="s">
        <v>48</v>
      </c>
      <c r="H40" s="2"/>
      <c r="I40" s="5" t="str">
        <f>HYPERLINK("https://www.nice.org.uk/guidance/qs158", "QS158 - Rehabilitation after critical illness in adults")</f>
        <v>QS158 - Rehabilitation after critical illness in adults</v>
      </c>
      <c r="J40" s="2"/>
      <c r="K40" s="2"/>
      <c r="L40" s="2"/>
      <c r="M40" s="2"/>
      <c r="N40" s="2"/>
    </row>
    <row r="41" spans="1:14" ht="100.5">
      <c r="A41" s="2" t="s">
        <v>142</v>
      </c>
      <c r="B41" s="2" t="s">
        <v>143</v>
      </c>
      <c r="C41" s="2" t="s">
        <v>144</v>
      </c>
      <c r="D41" s="2" t="s">
        <v>45</v>
      </c>
      <c r="E41" s="2" t="s">
        <v>46</v>
      </c>
      <c r="F41" s="5" t="s">
        <v>47</v>
      </c>
      <c r="G41" s="2" t="s">
        <v>39</v>
      </c>
      <c r="H41" s="2" t="s">
        <v>152</v>
      </c>
      <c r="I41" s="5" t="str">
        <f>HYPERLINK("https://www.nice.org.uk/guidance/qs15", "QS15 - Patient experience in adult NHS services")</f>
        <v>QS15 - Patient experience in adult NHS services</v>
      </c>
      <c r="J41" s="2"/>
      <c r="K41" s="2"/>
      <c r="L41" s="2"/>
      <c r="M41" s="2"/>
      <c r="N41" s="2"/>
    </row>
    <row r="42" spans="1:14" ht="100.5">
      <c r="A42" s="2" t="s">
        <v>142</v>
      </c>
      <c r="B42" s="2" t="s">
        <v>143</v>
      </c>
      <c r="C42" s="2" t="s">
        <v>144</v>
      </c>
      <c r="D42" s="2" t="s">
        <v>153</v>
      </c>
      <c r="E42" s="2" t="s">
        <v>154</v>
      </c>
      <c r="F42" s="5" t="s">
        <v>155</v>
      </c>
      <c r="G42" s="2" t="s">
        <v>156</v>
      </c>
      <c r="H42" s="2" t="s">
        <v>157</v>
      </c>
      <c r="I42" s="5" t="str">
        <f>HYPERLINK("https://www.nice.org.uk/guidance/qs123", "QS123 - Home care for older people")</f>
        <v>QS123 - Home care for older people</v>
      </c>
      <c r="J42" s="2"/>
      <c r="K42" s="2"/>
      <c r="L42" s="2"/>
      <c r="M42" s="2"/>
      <c r="N42" s="2"/>
    </row>
    <row r="43" spans="1:14" ht="100.5">
      <c r="A43" s="2" t="s">
        <v>142</v>
      </c>
      <c r="B43" s="2" t="s">
        <v>143</v>
      </c>
      <c r="C43" s="2" t="s">
        <v>144</v>
      </c>
      <c r="D43" s="2" t="s">
        <v>115</v>
      </c>
      <c r="E43" s="2" t="s">
        <v>116</v>
      </c>
      <c r="F43" s="5" t="s">
        <v>117</v>
      </c>
      <c r="G43" s="2" t="s">
        <v>158</v>
      </c>
      <c r="H43" s="2" t="s">
        <v>159</v>
      </c>
      <c r="I43" s="5" t="str">
        <f>HYPERLINK("https://www.nice.org.uk/guidance/qs132", "QS132 - Social care for older people with multiple long-term conditions")</f>
        <v>QS132 - Social care for older people with multiple long-term conditions</v>
      </c>
      <c r="J43" s="2"/>
      <c r="K43" s="2"/>
      <c r="L43" s="2"/>
      <c r="M43" s="2"/>
      <c r="N43" s="2"/>
    </row>
    <row r="44" spans="1:14" ht="100.5">
      <c r="A44" s="2" t="s">
        <v>142</v>
      </c>
      <c r="B44" s="2" t="s">
        <v>143</v>
      </c>
      <c r="C44" s="2" t="s">
        <v>144</v>
      </c>
      <c r="D44" s="2" t="s">
        <v>160</v>
      </c>
      <c r="E44" s="2" t="s">
        <v>161</v>
      </c>
      <c r="F44" s="5" t="s">
        <v>162</v>
      </c>
      <c r="G44" s="2" t="s">
        <v>48</v>
      </c>
      <c r="H44" s="2"/>
      <c r="I44" s="5" t="str">
        <f>HYPERLINK("https://www.nice.org.uk/guidance/qs137", "QS137 - Mental wellbeing and independence for older people")</f>
        <v>QS137 - Mental wellbeing and independence for older people</v>
      </c>
      <c r="J44" s="2"/>
      <c r="K44" s="2"/>
      <c r="L44" s="2"/>
      <c r="M44" s="2"/>
      <c r="N44" s="2"/>
    </row>
    <row r="45" spans="1:14" ht="100.5">
      <c r="A45" s="2" t="s">
        <v>142</v>
      </c>
      <c r="B45" s="2" t="s">
        <v>143</v>
      </c>
      <c r="C45" s="2" t="s">
        <v>144</v>
      </c>
      <c r="D45" s="2" t="s">
        <v>163</v>
      </c>
      <c r="E45" s="2" t="s">
        <v>164</v>
      </c>
      <c r="F45" s="5" t="s">
        <v>165</v>
      </c>
      <c r="G45" s="2" t="s">
        <v>81</v>
      </c>
      <c r="H45" s="2" t="s">
        <v>166</v>
      </c>
      <c r="I45" s="5" t="str">
        <f>HYPERLINK("https://www.nice.org.uk/guidance/qs153", "QS153 - Multimorbidity")</f>
        <v>QS153 - Multimorbidity</v>
      </c>
      <c r="J45" s="2"/>
      <c r="K45" s="2"/>
      <c r="L45" s="2"/>
      <c r="M45" s="2"/>
      <c r="N45" s="2"/>
    </row>
    <row r="46" spans="1:14" ht="100.5">
      <c r="A46" s="2" t="s">
        <v>142</v>
      </c>
      <c r="B46" s="2" t="s">
        <v>143</v>
      </c>
      <c r="C46" s="2" t="s">
        <v>144</v>
      </c>
      <c r="D46" s="2" t="s">
        <v>167</v>
      </c>
      <c r="E46" s="2" t="s">
        <v>168</v>
      </c>
      <c r="F46" s="5" t="s">
        <v>169</v>
      </c>
      <c r="G46" s="2" t="s">
        <v>48</v>
      </c>
      <c r="H46" s="2"/>
      <c r="I46" s="5" t="str">
        <f>HYPERLINK("https://www.nice.org.uk/guidance/qs173", "QS173 - Intermediate care including reablement")</f>
        <v>QS173 - Intermediate care including reablement</v>
      </c>
      <c r="J46" s="2"/>
      <c r="K46" s="2"/>
      <c r="L46" s="2"/>
      <c r="M46" s="2"/>
      <c r="N46" s="2"/>
    </row>
    <row r="47" spans="1:14" ht="100.5">
      <c r="A47" s="2" t="s">
        <v>142</v>
      </c>
      <c r="B47" s="2" t="s">
        <v>143</v>
      </c>
      <c r="C47" s="2" t="s">
        <v>144</v>
      </c>
      <c r="D47" s="2" t="s">
        <v>170</v>
      </c>
      <c r="E47" s="2" t="s">
        <v>171</v>
      </c>
      <c r="F47" s="5" t="s">
        <v>172</v>
      </c>
      <c r="G47" s="2" t="s">
        <v>52</v>
      </c>
      <c r="H47" s="2" t="s">
        <v>173</v>
      </c>
      <c r="I47" s="5" t="str">
        <f>HYPERLINK("https://www.nice.org.uk/guidance/qs184", "QS184 - Dementia")</f>
        <v>QS184 - Dementia</v>
      </c>
      <c r="J47" s="2"/>
      <c r="K47" s="2"/>
      <c r="L47" s="2"/>
      <c r="M47" s="2"/>
      <c r="N47" s="2"/>
    </row>
    <row r="48" spans="1:14" ht="100.5">
      <c r="A48" s="2" t="s">
        <v>142</v>
      </c>
      <c r="B48" s="2" t="s">
        <v>143</v>
      </c>
      <c r="C48" s="2" t="s">
        <v>144</v>
      </c>
      <c r="D48" s="2" t="s">
        <v>174</v>
      </c>
      <c r="E48" s="2" t="s">
        <v>175</v>
      </c>
      <c r="F48" s="5" t="s">
        <v>176</v>
      </c>
      <c r="G48" s="2" t="s">
        <v>177</v>
      </c>
      <c r="H48" s="2" t="s">
        <v>178</v>
      </c>
      <c r="I48" s="5" t="str">
        <f>HYPERLINK("https://www.nice.org.uk/guidance/qs84", "QS84 - Physical activity: for NHS staff, patients and carers")</f>
        <v>QS84 - Physical activity: for NHS staff, patients and carers</v>
      </c>
      <c r="J48" s="2"/>
      <c r="K48" s="2"/>
      <c r="L48" s="2"/>
      <c r="M48" s="2"/>
      <c r="N48" s="2"/>
    </row>
    <row r="49" spans="1:14" ht="100.5">
      <c r="A49" s="2" t="s">
        <v>142</v>
      </c>
      <c r="B49" s="2" t="s">
        <v>143</v>
      </c>
      <c r="C49" s="2" t="s">
        <v>144</v>
      </c>
      <c r="D49" s="2" t="s">
        <v>179</v>
      </c>
      <c r="E49" s="2" t="s">
        <v>180</v>
      </c>
      <c r="F49" s="5" t="s">
        <v>181</v>
      </c>
      <c r="G49" s="2" t="s">
        <v>182</v>
      </c>
      <c r="H49" s="2" t="s">
        <v>183</v>
      </c>
      <c r="I49" s="2"/>
      <c r="J49" s="2"/>
      <c r="K49" s="2"/>
      <c r="L49" s="2"/>
      <c r="M49" s="2"/>
      <c r="N49" s="2"/>
    </row>
    <row r="50" spans="1:14" ht="100.5">
      <c r="A50" t="s">
        <v>142</v>
      </c>
      <c r="B50" s="4" t="s">
        <v>143</v>
      </c>
      <c r="C50" s="2" t="s">
        <v>144</v>
      </c>
      <c r="D50" t="s">
        <v>184</v>
      </c>
      <c r="E50" s="4" t="s">
        <v>185</v>
      </c>
      <c r="F50" s="7" t="s">
        <v>186</v>
      </c>
      <c r="G50">
        <v>1.2</v>
      </c>
      <c r="I50" s="8" t="s">
        <v>187</v>
      </c>
    </row>
    <row r="51" spans="1:14" ht="100.5">
      <c r="A51" s="2" t="s">
        <v>188</v>
      </c>
      <c r="B51" s="2" t="s">
        <v>189</v>
      </c>
      <c r="C51" s="2" t="s">
        <v>190</v>
      </c>
      <c r="D51" s="2" t="s">
        <v>118</v>
      </c>
      <c r="E51" s="2" t="s">
        <v>119</v>
      </c>
      <c r="F51" s="5" t="s">
        <v>120</v>
      </c>
      <c r="G51" s="2"/>
      <c r="H51" s="2"/>
      <c r="I51" s="5" t="str">
        <f>HYPERLINK("https://www.nice.org.uk/guidance/qs142", "QS142 - Learning disabilities: identifying and managing mental health problems")</f>
        <v>QS142 - Learning disabilities: identifying and managing mental health problems</v>
      </c>
      <c r="J51" s="2"/>
      <c r="K51" s="2"/>
      <c r="L51" s="2"/>
      <c r="M51" s="2"/>
      <c r="N51" s="2"/>
    </row>
    <row r="52" spans="1:14" ht="84.6">
      <c r="A52" s="2" t="s">
        <v>188</v>
      </c>
      <c r="B52" s="2" t="s">
        <v>189</v>
      </c>
      <c r="C52" s="2" t="s">
        <v>190</v>
      </c>
      <c r="D52" s="2"/>
      <c r="E52" s="6" t="s">
        <v>191</v>
      </c>
      <c r="F52" s="2"/>
      <c r="G52" s="2"/>
      <c r="H52" s="2"/>
      <c r="I52" s="2"/>
      <c r="J52" s="2"/>
      <c r="K52" s="2"/>
      <c r="L52" s="2"/>
      <c r="M52" s="2"/>
      <c r="N52" s="2"/>
    </row>
    <row r="53" spans="1:14" ht="66.75">
      <c r="A53" s="2" t="s">
        <v>192</v>
      </c>
      <c r="B53" s="2" t="s">
        <v>193</v>
      </c>
      <c r="C53" s="2" t="s">
        <v>194</v>
      </c>
      <c r="D53" s="2" t="s">
        <v>31</v>
      </c>
      <c r="E53" s="2" t="s">
        <v>32</v>
      </c>
      <c r="F53" s="5" t="s">
        <v>33</v>
      </c>
      <c r="G53" s="2" t="s">
        <v>34</v>
      </c>
      <c r="H53" s="2" t="s">
        <v>195</v>
      </c>
      <c r="I53" s="5" t="str">
        <f>HYPERLINK("https://www.nice.org.uk/guidance/qs14", "QS14 - Service user experience in adult mental health services")</f>
        <v>QS14 - Service user experience in adult mental health services</v>
      </c>
      <c r="J53" s="2"/>
      <c r="K53" s="2"/>
      <c r="L53" s="2"/>
      <c r="M53" s="2"/>
      <c r="N53" s="2"/>
    </row>
    <row r="54" spans="1:14" ht="66.75">
      <c r="A54" s="2" t="s">
        <v>192</v>
      </c>
      <c r="B54" s="2" t="s">
        <v>193</v>
      </c>
      <c r="C54" s="2" t="s">
        <v>194</v>
      </c>
      <c r="D54" s="2" t="s">
        <v>36</v>
      </c>
      <c r="E54" s="2" t="s">
        <v>37</v>
      </c>
      <c r="F54" s="5" t="s">
        <v>38</v>
      </c>
      <c r="G54" s="2" t="s">
        <v>39</v>
      </c>
      <c r="H54" s="2" t="s">
        <v>196</v>
      </c>
      <c r="I54" s="5" t="str">
        <f>HYPERLINK("https://www.nice.org.uk/guidance/qs15", "QS15 - Patient experience in adult NHS services")</f>
        <v>QS15 - Patient experience in adult NHS services</v>
      </c>
      <c r="J54" s="2"/>
      <c r="K54" s="2"/>
      <c r="L54" s="2"/>
      <c r="M54" s="2"/>
      <c r="N54" s="2"/>
    </row>
    <row r="55" spans="1:14" ht="66.75">
      <c r="A55" s="2" t="s">
        <v>192</v>
      </c>
      <c r="B55" s="2" t="s">
        <v>193</v>
      </c>
      <c r="C55" s="2" t="s">
        <v>194</v>
      </c>
      <c r="D55" s="2" t="s">
        <v>104</v>
      </c>
      <c r="E55" s="2" t="s">
        <v>105</v>
      </c>
      <c r="F55" s="5" t="s">
        <v>106</v>
      </c>
      <c r="G55" s="2" t="s">
        <v>48</v>
      </c>
      <c r="H55" s="2"/>
      <c r="I55" s="5" t="str">
        <f>HYPERLINK("https://www.nice.org.uk/guidance/qs194", "QS194 - Decision making and mental capacity")</f>
        <v>QS194 - Decision making and mental capacity</v>
      </c>
      <c r="J55" s="2"/>
      <c r="K55" s="2"/>
      <c r="L55" s="2"/>
      <c r="M55" s="2"/>
      <c r="N55" s="2"/>
    </row>
    <row r="56" spans="1:14" ht="66.75">
      <c r="A56" s="2" t="s">
        <v>192</v>
      </c>
      <c r="B56" s="2" t="s">
        <v>193</v>
      </c>
      <c r="C56" s="2" t="s">
        <v>194</v>
      </c>
      <c r="D56" s="2" t="s">
        <v>45</v>
      </c>
      <c r="E56" s="2" t="s">
        <v>46</v>
      </c>
      <c r="F56" s="5" t="s">
        <v>47</v>
      </c>
      <c r="G56" s="2" t="s">
        <v>48</v>
      </c>
      <c r="H56" s="2"/>
      <c r="I56" s="5" t="str">
        <f>HYPERLINK("https://www.nice.org.uk/guidance/qs15", "QS15 - Patient experience in adult NHS services")</f>
        <v>QS15 - Patient experience in adult NHS services</v>
      </c>
      <c r="J56" s="2"/>
      <c r="K56" s="2"/>
      <c r="L56" s="2"/>
      <c r="M56" s="2"/>
      <c r="N56" s="2"/>
    </row>
    <row r="57" spans="1:14" ht="66.75">
      <c r="A57" s="2" t="s">
        <v>192</v>
      </c>
      <c r="B57" s="2" t="s">
        <v>193</v>
      </c>
      <c r="C57" s="2" t="s">
        <v>194</v>
      </c>
      <c r="D57" s="2" t="s">
        <v>49</v>
      </c>
      <c r="E57" s="2" t="s">
        <v>50</v>
      </c>
      <c r="F57" s="5" t="s">
        <v>51</v>
      </c>
      <c r="G57" s="2" t="s">
        <v>52</v>
      </c>
      <c r="H57" s="2" t="s">
        <v>196</v>
      </c>
      <c r="I57" s="2"/>
      <c r="J57" s="2"/>
      <c r="K57" s="2"/>
      <c r="L57" s="2"/>
      <c r="M57" s="2"/>
      <c r="N57" s="2"/>
    </row>
    <row r="58" spans="1:14" ht="66.75">
      <c r="A58" s="2" t="s">
        <v>192</v>
      </c>
      <c r="B58" s="2" t="s">
        <v>193</v>
      </c>
      <c r="C58" s="2" t="s">
        <v>194</v>
      </c>
      <c r="D58" s="2" t="s">
        <v>197</v>
      </c>
      <c r="E58" s="2" t="s">
        <v>198</v>
      </c>
      <c r="F58" s="5" t="s">
        <v>199</v>
      </c>
      <c r="G58" s="2"/>
      <c r="H58" s="2"/>
      <c r="I58" s="2"/>
      <c r="J58" s="2"/>
      <c r="K58" s="2"/>
      <c r="L58" s="2"/>
      <c r="M58" s="2"/>
      <c r="N58" s="2"/>
    </row>
    <row r="59" spans="1:14" ht="84">
      <c r="A59" s="2" t="s">
        <v>200</v>
      </c>
      <c r="B59" s="2" t="s">
        <v>201</v>
      </c>
      <c r="C59" s="2" t="s">
        <v>202</v>
      </c>
      <c r="D59" s="2" t="s">
        <v>36</v>
      </c>
      <c r="E59" s="2" t="s">
        <v>37</v>
      </c>
      <c r="F59" s="5" t="s">
        <v>38</v>
      </c>
      <c r="G59" s="2" t="s">
        <v>48</v>
      </c>
      <c r="H59" s="2"/>
      <c r="I59" s="5" t="str">
        <f>HYPERLINK("https://www.nice.org.uk/guidance/qs15", "QS15 - Patient experience in adult NHS services")</f>
        <v>QS15 - Patient experience in adult NHS services</v>
      </c>
      <c r="J59" s="2"/>
      <c r="K59" s="2"/>
      <c r="L59" s="2"/>
      <c r="M59" s="2"/>
      <c r="N59" s="2"/>
    </row>
    <row r="60" spans="1:14" ht="84">
      <c r="A60" s="2" t="s">
        <v>200</v>
      </c>
      <c r="B60" s="2" t="s">
        <v>201</v>
      </c>
      <c r="C60" s="2" t="s">
        <v>202</v>
      </c>
      <c r="D60" s="2" t="s">
        <v>49</v>
      </c>
      <c r="E60" s="2" t="s">
        <v>50</v>
      </c>
      <c r="F60" s="5" t="s">
        <v>51</v>
      </c>
      <c r="G60" s="2" t="s">
        <v>48</v>
      </c>
      <c r="H60" s="2"/>
      <c r="I60" s="2"/>
      <c r="J60" s="2"/>
      <c r="K60" s="2"/>
      <c r="L60" s="2"/>
      <c r="M60" s="2"/>
      <c r="N60" s="2"/>
    </row>
    <row r="61" spans="1:14" ht="84">
      <c r="A61" s="2" t="s">
        <v>200</v>
      </c>
      <c r="B61" s="2" t="s">
        <v>201</v>
      </c>
      <c r="C61" s="2" t="s">
        <v>202</v>
      </c>
      <c r="D61" s="2" t="s">
        <v>54</v>
      </c>
      <c r="E61" s="2" t="s">
        <v>55</v>
      </c>
      <c r="F61" s="5" t="s">
        <v>56</v>
      </c>
      <c r="G61" s="2" t="s">
        <v>48</v>
      </c>
      <c r="H61" s="2"/>
      <c r="I61" s="5" t="str">
        <f>HYPERLINK("https://www.nice.org.uk/guidance/qs182", "QS182 - People's experience using adult social care services")</f>
        <v>QS182 - People's experience using adult social care services</v>
      </c>
      <c r="J61" s="2"/>
      <c r="K61" s="2"/>
      <c r="L61" s="2"/>
      <c r="M61" s="2"/>
      <c r="N61" s="2"/>
    </row>
    <row r="62" spans="1:14" ht="70.5">
      <c r="A62" s="2" t="s">
        <v>200</v>
      </c>
      <c r="B62" s="2" t="s">
        <v>201</v>
      </c>
      <c r="C62" s="2" t="s">
        <v>202</v>
      </c>
      <c r="D62" s="2"/>
      <c r="E62" s="6" t="s">
        <v>141</v>
      </c>
      <c r="F62" s="2"/>
      <c r="G62" s="2"/>
      <c r="H62" s="2"/>
      <c r="I62" s="2"/>
      <c r="J62" s="2"/>
      <c r="K62" s="2"/>
      <c r="L62" s="2"/>
      <c r="M62" s="2"/>
      <c r="N62" s="2"/>
    </row>
    <row r="63" spans="1:14" ht="66.75">
      <c r="A63" s="2" t="s">
        <v>203</v>
      </c>
      <c r="B63" s="2" t="s">
        <v>204</v>
      </c>
      <c r="C63" s="2" t="s">
        <v>205</v>
      </c>
      <c r="D63" s="2" t="s">
        <v>107</v>
      </c>
      <c r="E63" s="2" t="s">
        <v>108</v>
      </c>
      <c r="F63" s="5" t="s">
        <v>109</v>
      </c>
      <c r="G63" s="2" t="s">
        <v>126</v>
      </c>
      <c r="H63" s="2" t="s">
        <v>206</v>
      </c>
      <c r="I63" s="2"/>
      <c r="J63" s="2"/>
      <c r="K63" s="2"/>
      <c r="L63" s="2"/>
      <c r="M63" s="2"/>
      <c r="N63" s="2"/>
    </row>
    <row r="64" spans="1:14" ht="70.5">
      <c r="A64" s="2" t="s">
        <v>203</v>
      </c>
      <c r="B64" s="2" t="s">
        <v>204</v>
      </c>
      <c r="C64" s="2" t="s">
        <v>205</v>
      </c>
      <c r="D64" s="2"/>
      <c r="E64" s="6" t="s">
        <v>141</v>
      </c>
      <c r="F64" s="2"/>
      <c r="G64" s="2"/>
      <c r="H64" s="2"/>
      <c r="I64" s="2"/>
      <c r="J64" s="2"/>
      <c r="K64" s="2"/>
      <c r="L64" s="2"/>
      <c r="M64" s="2"/>
      <c r="N64" s="2"/>
    </row>
    <row r="65" spans="1:14" ht="50.25">
      <c r="A65" s="2" t="s">
        <v>207</v>
      </c>
      <c r="B65" s="2" t="s">
        <v>208</v>
      </c>
      <c r="C65" s="2" t="s">
        <v>209</v>
      </c>
      <c r="D65" s="2" t="s">
        <v>36</v>
      </c>
      <c r="E65" s="2" t="s">
        <v>37</v>
      </c>
      <c r="F65" s="5" t="s">
        <v>38</v>
      </c>
      <c r="G65" s="2" t="s">
        <v>139</v>
      </c>
      <c r="H65" s="2" t="s">
        <v>210</v>
      </c>
      <c r="I65" s="5" t="str">
        <f>HYPERLINK("https://www.nice.org.uk/guidance/qs15", "QS15 - Patient experience in adult NHS services")</f>
        <v>QS15 - Patient experience in adult NHS services</v>
      </c>
      <c r="J65" s="2"/>
      <c r="K65" s="2"/>
      <c r="L65" s="2"/>
      <c r="M65" s="2"/>
      <c r="N65" s="2"/>
    </row>
    <row r="66" spans="1:14" ht="50.25">
      <c r="A66" s="2" t="s">
        <v>207</v>
      </c>
      <c r="B66" s="2" t="s">
        <v>208</v>
      </c>
      <c r="C66" s="2" t="s">
        <v>209</v>
      </c>
      <c r="D66" s="2" t="s">
        <v>45</v>
      </c>
      <c r="E66" s="2" t="s">
        <v>46</v>
      </c>
      <c r="F66" s="5" t="s">
        <v>47</v>
      </c>
      <c r="G66" s="2" t="s">
        <v>48</v>
      </c>
      <c r="H66" s="2"/>
      <c r="I66" s="5" t="str">
        <f>HYPERLINK("https://www.nice.org.uk/guidance/qs15", "QS15 - Patient experience in adult NHS services")</f>
        <v>QS15 - Patient experience in adult NHS services</v>
      </c>
      <c r="J66" s="2"/>
      <c r="K66" s="2"/>
      <c r="L66" s="2"/>
      <c r="M66" s="2"/>
      <c r="N66" s="2"/>
    </row>
    <row r="67" spans="1:14" ht="50.25">
      <c r="A67" s="2" t="s">
        <v>207</v>
      </c>
      <c r="B67" s="2" t="s">
        <v>208</v>
      </c>
      <c r="C67" s="2" t="s">
        <v>209</v>
      </c>
      <c r="D67" s="2" t="s">
        <v>49</v>
      </c>
      <c r="E67" s="2" t="s">
        <v>50</v>
      </c>
      <c r="F67" s="5" t="s">
        <v>51</v>
      </c>
      <c r="G67" s="2" t="s">
        <v>39</v>
      </c>
      <c r="H67" s="2" t="s">
        <v>210</v>
      </c>
      <c r="I67" s="2"/>
      <c r="J67" s="2"/>
      <c r="K67" s="2"/>
      <c r="L67" s="2"/>
      <c r="M67" s="2"/>
      <c r="N67" s="2"/>
    </row>
    <row r="68" spans="1:14" ht="50.25">
      <c r="A68" s="2" t="s">
        <v>207</v>
      </c>
      <c r="B68" s="2" t="s">
        <v>208</v>
      </c>
      <c r="C68" s="2" t="s">
        <v>209</v>
      </c>
      <c r="D68" s="2" t="s">
        <v>197</v>
      </c>
      <c r="E68" s="2" t="s">
        <v>198</v>
      </c>
      <c r="F68" s="5" t="s">
        <v>199</v>
      </c>
      <c r="G68" s="2"/>
      <c r="H68" s="2"/>
      <c r="I68" s="2"/>
      <c r="J68" s="2"/>
      <c r="K68" s="2"/>
      <c r="L68" s="2"/>
      <c r="M68" s="2"/>
      <c r="N68" s="2"/>
    </row>
    <row r="69" spans="1:14" ht="100.5">
      <c r="A69" s="2" t="s">
        <v>211</v>
      </c>
      <c r="B69" s="2" t="s">
        <v>212</v>
      </c>
      <c r="C69" s="2" t="s">
        <v>213</v>
      </c>
      <c r="D69" s="2" t="s">
        <v>36</v>
      </c>
      <c r="E69" s="2" t="s">
        <v>37</v>
      </c>
      <c r="F69" s="5" t="s">
        <v>38</v>
      </c>
      <c r="G69" s="2" t="s">
        <v>126</v>
      </c>
      <c r="H69" s="2" t="s">
        <v>214</v>
      </c>
      <c r="I69" s="5" t="str">
        <f>HYPERLINK("https://www.nice.org.uk/guidance/qs15", "QS15 - Patient experience in adult NHS services")</f>
        <v>QS15 - Patient experience in adult NHS services</v>
      </c>
      <c r="J69" s="2"/>
      <c r="K69" s="2"/>
      <c r="L69" s="2"/>
      <c r="M69" s="2"/>
      <c r="N69" s="2"/>
    </row>
    <row r="70" spans="1:14" ht="100.5">
      <c r="A70" s="2" t="s">
        <v>211</v>
      </c>
      <c r="B70" s="2" t="s">
        <v>212</v>
      </c>
      <c r="C70" s="2" t="s">
        <v>213</v>
      </c>
      <c r="D70" s="2" t="s">
        <v>49</v>
      </c>
      <c r="E70" s="2" t="s">
        <v>50</v>
      </c>
      <c r="F70" s="5" t="s">
        <v>51</v>
      </c>
      <c r="G70" s="2" t="s">
        <v>215</v>
      </c>
      <c r="H70" s="2" t="s">
        <v>216</v>
      </c>
      <c r="I70" s="2"/>
      <c r="J70" s="2"/>
      <c r="K70" s="2"/>
      <c r="L70" s="2"/>
      <c r="M70" s="2"/>
      <c r="N70" s="2"/>
    </row>
    <row r="71" spans="1:14" ht="100.5">
      <c r="A71" s="2" t="s">
        <v>211</v>
      </c>
      <c r="B71" s="2" t="s">
        <v>212</v>
      </c>
      <c r="C71" s="2" t="s">
        <v>213</v>
      </c>
      <c r="D71" s="2" t="s">
        <v>217</v>
      </c>
      <c r="E71" s="2" t="s">
        <v>218</v>
      </c>
      <c r="F71" s="5" t="s">
        <v>219</v>
      </c>
      <c r="G71" s="2"/>
      <c r="H71" s="2"/>
      <c r="I71" s="5" t="str">
        <f>HYPERLINK("https://www.nice.org.uk/guidance/qs148", "QS148 - Community engagement: improving health and wellbeing")</f>
        <v>QS148 - Community engagement: improving health and wellbeing</v>
      </c>
      <c r="J71" s="2"/>
      <c r="K71" s="2"/>
      <c r="L71" s="2"/>
      <c r="M71" s="2"/>
      <c r="N71" s="2"/>
    </row>
    <row r="72" spans="1:14" ht="100.5">
      <c r="A72" s="2" t="s">
        <v>211</v>
      </c>
      <c r="B72" s="2" t="s">
        <v>212</v>
      </c>
      <c r="C72" s="2" t="s">
        <v>213</v>
      </c>
      <c r="D72" s="2" t="s">
        <v>54</v>
      </c>
      <c r="E72" s="2" t="s">
        <v>55</v>
      </c>
      <c r="F72" s="5" t="s">
        <v>56</v>
      </c>
      <c r="G72" s="2" t="s">
        <v>81</v>
      </c>
      <c r="H72" s="2" t="s">
        <v>220</v>
      </c>
      <c r="I72" s="5" t="str">
        <f>HYPERLINK("https://www.nice.org.uk/guidance/qs182", "QS182 - People's experience using adult social care services")</f>
        <v>QS182 - People's experience using adult social care services</v>
      </c>
      <c r="J72" s="2"/>
      <c r="K72" s="2"/>
      <c r="L72" s="2"/>
      <c r="M72" s="2"/>
      <c r="N72" s="2"/>
    </row>
    <row r="73" spans="1:14" ht="50.25">
      <c r="A73" s="2" t="s">
        <v>221</v>
      </c>
      <c r="B73" s="2" t="s">
        <v>222</v>
      </c>
      <c r="C73" s="2" t="s">
        <v>223</v>
      </c>
      <c r="D73" s="2" t="s">
        <v>49</v>
      </c>
      <c r="E73" s="2" t="s">
        <v>50</v>
      </c>
      <c r="F73" s="5" t="s">
        <v>51</v>
      </c>
      <c r="G73" s="2" t="s">
        <v>224</v>
      </c>
      <c r="H73" s="2" t="s">
        <v>225</v>
      </c>
      <c r="I73" s="2"/>
      <c r="J73" s="2"/>
      <c r="K73" s="2"/>
      <c r="L73" s="2"/>
      <c r="M73" s="2"/>
      <c r="N73" s="2"/>
    </row>
    <row r="74" spans="1:14" ht="66.75">
      <c r="A74" s="2" t="s">
        <v>221</v>
      </c>
      <c r="B74" s="2" t="s">
        <v>222</v>
      </c>
      <c r="C74" s="2" t="s">
        <v>223</v>
      </c>
      <c r="D74" s="2" t="s">
        <v>54</v>
      </c>
      <c r="E74" s="2" t="s">
        <v>55</v>
      </c>
      <c r="F74" s="5" t="s">
        <v>56</v>
      </c>
      <c r="G74" s="2" t="s">
        <v>34</v>
      </c>
      <c r="H74" s="2" t="s">
        <v>226</v>
      </c>
      <c r="I74" s="5" t="str">
        <f>HYPERLINK("https://www.nice.org.uk/guidance/qs182", "QS182 - People's experience using adult social care services")</f>
        <v>QS182 - People's experience using adult social care services</v>
      </c>
      <c r="J74" s="2"/>
      <c r="K74" s="2"/>
      <c r="L74" s="2"/>
      <c r="M74" s="2"/>
      <c r="N74" s="2"/>
    </row>
    <row r="75" spans="1:14" ht="100.5">
      <c r="A75" s="2" t="s">
        <v>227</v>
      </c>
      <c r="B75" s="2" t="s">
        <v>228</v>
      </c>
      <c r="C75" s="2" t="s">
        <v>229</v>
      </c>
      <c r="D75" s="2" t="s">
        <v>217</v>
      </c>
      <c r="E75" s="2" t="s">
        <v>218</v>
      </c>
      <c r="F75" s="5" t="s">
        <v>219</v>
      </c>
      <c r="G75" s="2" t="s">
        <v>48</v>
      </c>
      <c r="H75" s="2"/>
      <c r="I75" s="5" t="str">
        <f>HYPERLINK("https://www.nice.org.uk/guidance/qs148", "QS148 - Community engagement: improving health and wellbeing")</f>
        <v>QS148 - Community engagement: improving health and wellbeing</v>
      </c>
      <c r="J75" s="2"/>
      <c r="K75" s="2"/>
      <c r="L75" s="2"/>
      <c r="M75" s="2"/>
      <c r="N75" s="2"/>
    </row>
    <row r="76" spans="1:14" ht="84">
      <c r="A76" s="2" t="s">
        <v>230</v>
      </c>
      <c r="B76" s="2" t="s">
        <v>231</v>
      </c>
      <c r="C76" s="2" t="s">
        <v>232</v>
      </c>
      <c r="D76" s="2" t="s">
        <v>233</v>
      </c>
      <c r="E76" s="2" t="s">
        <v>234</v>
      </c>
      <c r="F76" s="5" t="s">
        <v>235</v>
      </c>
      <c r="G76" s="2" t="s">
        <v>48</v>
      </c>
      <c r="H76" s="2"/>
      <c r="I76" s="5" t="str">
        <f>HYPERLINK("https://www.nice.org.uk/guidance/qs73", "QS73 - Fertility problems")</f>
        <v>QS73 - Fertility problems</v>
      </c>
      <c r="J76" s="2"/>
      <c r="K76" s="2"/>
      <c r="L76" s="2"/>
      <c r="M76" s="2"/>
      <c r="N76" s="2"/>
    </row>
    <row r="77" spans="1:14" ht="84">
      <c r="A77" s="2" t="s">
        <v>230</v>
      </c>
      <c r="B77" s="2" t="s">
        <v>231</v>
      </c>
      <c r="C77" s="2" t="s">
        <v>232</v>
      </c>
      <c r="D77" s="2" t="s">
        <v>104</v>
      </c>
      <c r="E77" s="2" t="s">
        <v>105</v>
      </c>
      <c r="F77" s="5" t="s">
        <v>106</v>
      </c>
      <c r="G77" s="2" t="s">
        <v>126</v>
      </c>
      <c r="H77" s="2" t="s">
        <v>236</v>
      </c>
      <c r="I77" s="5" t="str">
        <f>HYPERLINK("https://www.nice.org.uk/guidance/qs194", "QS194 - Decision making and mental capacity")</f>
        <v>QS194 - Decision making and mental capacity</v>
      </c>
      <c r="J77" s="2"/>
      <c r="K77" s="2"/>
      <c r="L77" s="2"/>
      <c r="M77" s="2"/>
      <c r="N77" s="2"/>
    </row>
    <row r="78" spans="1:14" ht="84">
      <c r="A78" s="2" t="s">
        <v>230</v>
      </c>
      <c r="B78" s="2" t="s">
        <v>231</v>
      </c>
      <c r="C78" s="2" t="s">
        <v>232</v>
      </c>
      <c r="D78" s="2" t="s">
        <v>237</v>
      </c>
      <c r="E78" s="2" t="s">
        <v>238</v>
      </c>
      <c r="F78" s="5" t="s">
        <v>239</v>
      </c>
      <c r="G78" s="2" t="s">
        <v>48</v>
      </c>
      <c r="H78" s="2"/>
      <c r="I78" s="5" t="str">
        <f>HYPERLINK("https://www.nice.org.uk/guidance/qs13", "QS13 - End of life care for adults (update)")</f>
        <v>QS13 - End of life care for adults (update)</v>
      </c>
      <c r="J78" s="2"/>
      <c r="K78" s="2"/>
      <c r="L78" s="2"/>
      <c r="M78" s="2"/>
      <c r="N78" s="2"/>
    </row>
    <row r="79" spans="1:14" ht="84">
      <c r="A79" s="2" t="s">
        <v>230</v>
      </c>
      <c r="B79" s="2" t="s">
        <v>231</v>
      </c>
      <c r="C79" s="2" t="s">
        <v>232</v>
      </c>
      <c r="D79" s="2" t="s">
        <v>240</v>
      </c>
      <c r="E79" s="2" t="s">
        <v>241</v>
      </c>
      <c r="F79" s="5" t="s">
        <v>242</v>
      </c>
      <c r="G79" s="2" t="s">
        <v>126</v>
      </c>
      <c r="H79" s="2"/>
      <c r="I79" s="5" t="str">
        <f>HYPERLINK("https://www.nice.org.uk/guidance/qs22", "QS22 - Antenatal care")</f>
        <v>QS22 - Antenatal care</v>
      </c>
      <c r="J79" s="2"/>
      <c r="K79" s="2"/>
      <c r="L79" s="2"/>
      <c r="M79" s="2"/>
      <c r="N79" s="2"/>
    </row>
    <row r="80" spans="1:14" ht="84">
      <c r="A80" s="2" t="s">
        <v>230</v>
      </c>
      <c r="B80" s="2" t="s">
        <v>231</v>
      </c>
      <c r="C80" s="2" t="s">
        <v>232</v>
      </c>
      <c r="D80" s="2" t="s">
        <v>243</v>
      </c>
      <c r="E80" s="2" t="s">
        <v>244</v>
      </c>
      <c r="F80" s="5" t="s">
        <v>245</v>
      </c>
      <c r="G80" s="2" t="s">
        <v>246</v>
      </c>
      <c r="H80" s="2" t="s">
        <v>247</v>
      </c>
      <c r="I80" s="5" t="str">
        <f>HYPERLINK("https://www.nice.org.uk/guidance/qs31", "QS31 - Looked-after children and young people")</f>
        <v>QS31 - Looked-after children and young people</v>
      </c>
      <c r="J80" s="2"/>
      <c r="K80" s="2"/>
      <c r="L80" s="2"/>
      <c r="M80" s="2"/>
      <c r="N80" s="2"/>
    </row>
    <row r="81" spans="1:14" ht="84">
      <c r="A81" s="2" t="s">
        <v>230</v>
      </c>
      <c r="B81" s="2" t="s">
        <v>231</v>
      </c>
      <c r="C81" s="2" t="s">
        <v>232</v>
      </c>
      <c r="D81" s="2" t="s">
        <v>61</v>
      </c>
      <c r="E81" s="2" t="s">
        <v>62</v>
      </c>
      <c r="F81" s="5" t="s">
        <v>63</v>
      </c>
      <c r="G81" s="2" t="s">
        <v>139</v>
      </c>
      <c r="H81" s="2" t="s">
        <v>231</v>
      </c>
      <c r="I81" s="2"/>
      <c r="J81" s="2"/>
      <c r="K81" s="2"/>
      <c r="L81" s="2"/>
      <c r="M81" s="2"/>
      <c r="N81" s="2"/>
    </row>
    <row r="82" spans="1:14" ht="84">
      <c r="A82" s="2" t="s">
        <v>230</v>
      </c>
      <c r="B82" s="2" t="s">
        <v>231</v>
      </c>
      <c r="C82" s="2" t="s">
        <v>232</v>
      </c>
      <c r="D82" s="2" t="s">
        <v>248</v>
      </c>
      <c r="E82" s="2" t="s">
        <v>249</v>
      </c>
      <c r="F82" s="5" t="s">
        <v>250</v>
      </c>
      <c r="G82" s="2" t="s">
        <v>126</v>
      </c>
      <c r="H82" s="2"/>
      <c r="I82" s="5" t="str">
        <f>HYPERLINK("https://www.nice.org.uk/guidance/qs143", "QS143 - Menopause")</f>
        <v>QS143 - Menopause</v>
      </c>
      <c r="J82" s="2"/>
      <c r="K82" s="2"/>
      <c r="L82" s="2"/>
      <c r="M82" s="2"/>
      <c r="N82" s="2"/>
    </row>
    <row r="83" spans="1:14" ht="84">
      <c r="A83" s="2" t="s">
        <v>230</v>
      </c>
      <c r="B83" s="2" t="s">
        <v>231</v>
      </c>
      <c r="C83" s="2" t="s">
        <v>232</v>
      </c>
      <c r="D83" s="2" t="s">
        <v>251</v>
      </c>
      <c r="E83" s="2" t="s">
        <v>252</v>
      </c>
      <c r="F83" s="5" t="s">
        <v>253</v>
      </c>
      <c r="G83" s="2" t="s">
        <v>48</v>
      </c>
      <c r="H83" s="2"/>
      <c r="I83" s="5" t="str">
        <f>HYPERLINK("https://www.nice.org.uk/guidance/qs144", "QS144 - Care of dying adults in the last days of life")</f>
        <v>QS144 - Care of dying adults in the last days of life</v>
      </c>
      <c r="J83" s="2"/>
      <c r="K83" s="2"/>
      <c r="L83" s="2"/>
      <c r="M83" s="2"/>
      <c r="N83" s="2"/>
    </row>
    <row r="84" spans="1:14" ht="84">
      <c r="A84" s="2" t="s">
        <v>230</v>
      </c>
      <c r="B84" s="2" t="s">
        <v>231</v>
      </c>
      <c r="C84" s="2" t="s">
        <v>232</v>
      </c>
      <c r="D84" s="2" t="s">
        <v>254</v>
      </c>
      <c r="E84" s="2" t="s">
        <v>255</v>
      </c>
      <c r="F84" s="5" t="s">
        <v>256</v>
      </c>
      <c r="G84" s="2" t="s">
        <v>48</v>
      </c>
      <c r="H84" s="2"/>
      <c r="I84" s="5" t="str">
        <f>HYPERLINK("https://www.nice.org.uk/guidance/qs160", "QS160 - End of life care for infants, children and young people")</f>
        <v>QS160 - End of life care for infants, children and young people</v>
      </c>
      <c r="J84" s="2"/>
      <c r="K84" s="2"/>
      <c r="L84" s="2"/>
      <c r="M84" s="2"/>
      <c r="N84" s="2"/>
    </row>
    <row r="85" spans="1:14" ht="84">
      <c r="A85" s="2" t="s">
        <v>230</v>
      </c>
      <c r="B85" s="2" t="s">
        <v>231</v>
      </c>
      <c r="C85" s="2" t="s">
        <v>232</v>
      </c>
      <c r="D85" s="2" t="s">
        <v>127</v>
      </c>
      <c r="E85" s="2" t="s">
        <v>128</v>
      </c>
      <c r="F85" s="5" t="s">
        <v>129</v>
      </c>
      <c r="G85" s="2" t="s">
        <v>81</v>
      </c>
      <c r="H85" s="2" t="s">
        <v>257</v>
      </c>
      <c r="I85" s="5" t="str">
        <f>HYPERLINK("https://www.nice.org.uk/guidance/qs187", "QS187 - Learning disability: care and support of people growing older")</f>
        <v>QS187 - Learning disability: care and support of people growing older</v>
      </c>
      <c r="J85" s="2"/>
      <c r="K85" s="2"/>
      <c r="L85" s="2"/>
      <c r="M85" s="2"/>
      <c r="N85" s="2"/>
    </row>
    <row r="86" spans="1:14" ht="84">
      <c r="A86" s="2" t="s">
        <v>230</v>
      </c>
      <c r="B86" s="2" t="s">
        <v>231</v>
      </c>
      <c r="C86" s="2" t="s">
        <v>232</v>
      </c>
      <c r="D86" s="2" t="s">
        <v>170</v>
      </c>
      <c r="E86" s="2" t="s">
        <v>171</v>
      </c>
      <c r="F86" s="5" t="s">
        <v>172</v>
      </c>
      <c r="G86" s="2" t="s">
        <v>224</v>
      </c>
      <c r="H86" s="2" t="s">
        <v>258</v>
      </c>
      <c r="I86" s="5" t="str">
        <f>HYPERLINK("https://www.nice.org.uk/guidance/qs184", "QS184 - Dementia")</f>
        <v>QS184 - Dementia</v>
      </c>
      <c r="J86" s="2"/>
      <c r="K86" s="2"/>
      <c r="L86" s="2"/>
      <c r="M86" s="2"/>
      <c r="N86" s="2"/>
    </row>
    <row r="87" spans="1:14" ht="84">
      <c r="A87" s="2" t="s">
        <v>230</v>
      </c>
      <c r="B87" s="2" t="s">
        <v>231</v>
      </c>
      <c r="C87" s="2" t="s">
        <v>232</v>
      </c>
      <c r="D87" s="2"/>
      <c r="E87" s="6" t="s">
        <v>259</v>
      </c>
      <c r="F87" s="2"/>
      <c r="G87" s="2"/>
      <c r="H87" s="2"/>
      <c r="I87" s="2"/>
      <c r="J87" s="2"/>
      <c r="K87" s="2"/>
      <c r="L87" s="2"/>
      <c r="M87" s="2"/>
      <c r="N87" s="2"/>
    </row>
    <row r="88" spans="1:14" ht="117">
      <c r="A88" s="2" t="s">
        <v>260</v>
      </c>
      <c r="B88" s="2" t="s">
        <v>261</v>
      </c>
      <c r="C88" s="2" t="s">
        <v>262</v>
      </c>
      <c r="D88" s="2" t="s">
        <v>36</v>
      </c>
      <c r="E88" s="2" t="s">
        <v>37</v>
      </c>
      <c r="F88" s="5" t="s">
        <v>38</v>
      </c>
      <c r="G88" s="2" t="s">
        <v>263</v>
      </c>
      <c r="H88" s="2" t="s">
        <v>264</v>
      </c>
      <c r="I88" s="5" t="str">
        <f>HYPERLINK("https://www.nice.org.uk/guidance/qs15", "QS15 - Patient experience in adult NHS services")</f>
        <v>QS15 - Patient experience in adult NHS services</v>
      </c>
      <c r="J88" s="2"/>
      <c r="K88" s="2"/>
      <c r="L88" s="2"/>
      <c r="M88" s="2"/>
      <c r="N88" s="2"/>
    </row>
    <row r="89" spans="1:14" ht="117">
      <c r="A89" s="2" t="s">
        <v>260</v>
      </c>
      <c r="B89" s="2" t="s">
        <v>261</v>
      </c>
      <c r="C89" s="2" t="s">
        <v>262</v>
      </c>
      <c r="D89" s="2" t="s">
        <v>265</v>
      </c>
      <c r="E89" s="2" t="s">
        <v>266</v>
      </c>
      <c r="F89" s="5" t="s">
        <v>267</v>
      </c>
      <c r="G89" s="2" t="s">
        <v>48</v>
      </c>
      <c r="H89" s="2"/>
      <c r="I89" s="5" t="str">
        <f>HYPERLINK("https://www.nice.org.uk/guidance/qs149", "QS149 - Osteoporosis")</f>
        <v>QS149 - Osteoporosis</v>
      </c>
      <c r="J89" s="2"/>
      <c r="K89" s="2"/>
      <c r="L89" s="2"/>
      <c r="M89" s="2"/>
      <c r="N89" s="2"/>
    </row>
    <row r="90" spans="1:14" ht="117">
      <c r="A90" s="2" t="s">
        <v>260</v>
      </c>
      <c r="B90" s="2" t="s">
        <v>261</v>
      </c>
      <c r="C90" s="2" t="s">
        <v>262</v>
      </c>
      <c r="D90" s="2" t="s">
        <v>41</v>
      </c>
      <c r="E90" s="2" t="s">
        <v>42</v>
      </c>
      <c r="F90" s="5" t="s">
        <v>43</v>
      </c>
      <c r="G90" s="2" t="s">
        <v>48</v>
      </c>
      <c r="H90" s="2"/>
      <c r="I90" s="5" t="str">
        <f>HYPERLINK("https://www.nice.org.uk/guidance/qs154", "QS154 - Violent and aggressive behaviours in people with mental health problems")</f>
        <v>QS154 - Violent and aggressive behaviours in people with mental health problems</v>
      </c>
      <c r="J90" s="2"/>
      <c r="K90" s="2"/>
      <c r="L90" s="2"/>
      <c r="M90" s="2"/>
      <c r="N90" s="2"/>
    </row>
    <row r="91" spans="1:14" ht="117">
      <c r="A91" s="2" t="s">
        <v>260</v>
      </c>
      <c r="B91" s="2" t="s">
        <v>261</v>
      </c>
      <c r="C91" s="2" t="s">
        <v>262</v>
      </c>
      <c r="D91" s="2" t="s">
        <v>268</v>
      </c>
      <c r="E91" s="2" t="s">
        <v>269</v>
      </c>
      <c r="F91" s="5" t="s">
        <v>270</v>
      </c>
      <c r="G91" s="2" t="s">
        <v>126</v>
      </c>
      <c r="H91" s="2" t="s">
        <v>261</v>
      </c>
      <c r="I91" s="2"/>
      <c r="J91" s="2"/>
      <c r="K91" s="2"/>
      <c r="L91" s="2"/>
      <c r="M91" s="2"/>
      <c r="N91" s="2"/>
    </row>
    <row r="92" spans="1:14" ht="117">
      <c r="A92" s="2" t="s">
        <v>260</v>
      </c>
      <c r="B92" s="2" t="s">
        <v>261</v>
      </c>
      <c r="C92" s="2" t="s">
        <v>262</v>
      </c>
      <c r="D92" s="2" t="s">
        <v>45</v>
      </c>
      <c r="E92" s="2" t="s">
        <v>46</v>
      </c>
      <c r="F92" s="5" t="s">
        <v>47</v>
      </c>
      <c r="G92" s="2" t="s">
        <v>271</v>
      </c>
      <c r="H92" s="2" t="s">
        <v>264</v>
      </c>
      <c r="I92" s="5" t="str">
        <f>HYPERLINK("https://www.nice.org.uk/guidance/qs15", "QS15 - Patient experience in adult NHS services")</f>
        <v>QS15 - Patient experience in adult NHS services</v>
      </c>
      <c r="J92" s="2"/>
      <c r="K92" s="2"/>
      <c r="L92" s="2"/>
      <c r="M92" s="2"/>
      <c r="N92" s="2"/>
    </row>
    <row r="93" spans="1:14" ht="117">
      <c r="A93" s="2" t="s">
        <v>260</v>
      </c>
      <c r="B93" s="2" t="s">
        <v>261</v>
      </c>
      <c r="C93" s="2" t="s">
        <v>262</v>
      </c>
      <c r="D93" s="2" t="s">
        <v>49</v>
      </c>
      <c r="E93" s="2" t="s">
        <v>50</v>
      </c>
      <c r="F93" s="5" t="s">
        <v>51</v>
      </c>
      <c r="G93" s="2" t="s">
        <v>110</v>
      </c>
      <c r="H93" s="2" t="s">
        <v>264</v>
      </c>
      <c r="I93" s="2"/>
      <c r="J93" s="2"/>
      <c r="K93" s="2"/>
      <c r="L93" s="2"/>
      <c r="M93" s="2"/>
      <c r="N93" s="2"/>
    </row>
    <row r="94" spans="1:14" ht="117">
      <c r="A94" s="2" t="s">
        <v>260</v>
      </c>
      <c r="B94" s="2" t="s">
        <v>261</v>
      </c>
      <c r="C94" s="2" t="s">
        <v>262</v>
      </c>
      <c r="D94" s="2" t="s">
        <v>61</v>
      </c>
      <c r="E94" s="2" t="s">
        <v>62</v>
      </c>
      <c r="F94" s="5" t="s">
        <v>63</v>
      </c>
      <c r="G94" s="2" t="s">
        <v>215</v>
      </c>
      <c r="H94" s="2"/>
      <c r="I94" s="2"/>
      <c r="J94" s="2"/>
      <c r="K94" s="2"/>
      <c r="L94" s="2"/>
      <c r="M94" s="2"/>
      <c r="N94" s="2"/>
    </row>
    <row r="95" spans="1:14" ht="117">
      <c r="A95" s="2" t="s">
        <v>260</v>
      </c>
      <c r="B95" s="2" t="s">
        <v>261</v>
      </c>
      <c r="C95" s="2" t="s">
        <v>262</v>
      </c>
      <c r="D95" s="2" t="s">
        <v>272</v>
      </c>
      <c r="E95" s="2" t="s">
        <v>273</v>
      </c>
      <c r="F95" s="5" t="s">
        <v>274</v>
      </c>
      <c r="G95" s="2" t="s">
        <v>52</v>
      </c>
      <c r="H95" s="2" t="s">
        <v>275</v>
      </c>
      <c r="I95" s="2"/>
      <c r="J95" s="2"/>
      <c r="K95" s="2"/>
      <c r="L95" s="2"/>
      <c r="M95" s="2"/>
      <c r="N95" s="2"/>
    </row>
    <row r="96" spans="1:14" ht="117">
      <c r="A96" s="2" t="s">
        <v>260</v>
      </c>
      <c r="B96" s="2" t="s">
        <v>261</v>
      </c>
      <c r="C96" s="2" t="s">
        <v>262</v>
      </c>
      <c r="D96" s="2" t="s">
        <v>276</v>
      </c>
      <c r="E96" s="2" t="s">
        <v>277</v>
      </c>
      <c r="F96" s="5" t="s">
        <v>278</v>
      </c>
      <c r="G96" s="2" t="s">
        <v>34</v>
      </c>
      <c r="H96" s="2" t="s">
        <v>279</v>
      </c>
      <c r="I96" s="5" t="str">
        <f>HYPERLINK("https://www.nice.org.uk/guidance/qs120", "QS120 - Medicines optimisation")</f>
        <v>QS120 - Medicines optimisation</v>
      </c>
      <c r="J96" s="2"/>
      <c r="K96" s="2"/>
      <c r="L96" s="2"/>
      <c r="M96" s="2"/>
      <c r="N96" s="2"/>
    </row>
    <row r="97" spans="1:14" ht="117">
      <c r="A97" s="2" t="s">
        <v>260</v>
      </c>
      <c r="B97" s="2" t="s">
        <v>261</v>
      </c>
      <c r="C97" s="2" t="s">
        <v>262</v>
      </c>
      <c r="D97" s="2" t="s">
        <v>280</v>
      </c>
      <c r="E97" s="2" t="s">
        <v>281</v>
      </c>
      <c r="F97" s="5" t="s">
        <v>282</v>
      </c>
      <c r="G97" s="2" t="s">
        <v>139</v>
      </c>
      <c r="H97" s="2" t="s">
        <v>283</v>
      </c>
      <c r="I97" s="5" t="str">
        <f>HYPERLINK("https://www.nice.org.uk/guidance/qs85", "QS85 - Medicines management in care homes")</f>
        <v>QS85 - Medicines management in care homes</v>
      </c>
      <c r="J97" s="2"/>
      <c r="K97" s="2"/>
      <c r="L97" s="2"/>
      <c r="M97" s="2"/>
      <c r="N97" s="2"/>
    </row>
    <row r="98" spans="1:14" ht="100.5">
      <c r="A98" s="2" t="s">
        <v>284</v>
      </c>
      <c r="B98" s="2" t="s">
        <v>285</v>
      </c>
      <c r="C98" s="2" t="s">
        <v>286</v>
      </c>
      <c r="D98" s="2" t="s">
        <v>31</v>
      </c>
      <c r="E98" s="2" t="s">
        <v>32</v>
      </c>
      <c r="F98" s="5" t="s">
        <v>33</v>
      </c>
      <c r="G98" s="2" t="s">
        <v>215</v>
      </c>
      <c r="H98" s="2" t="s">
        <v>287</v>
      </c>
      <c r="I98" s="5" t="str">
        <f>HYPERLINK("https://www.nice.org.uk/guidance/qs14", "QS14 - Service user experience in adult mental health services")</f>
        <v>QS14 - Service user experience in adult mental health services</v>
      </c>
      <c r="J98" s="2"/>
      <c r="K98" s="2"/>
      <c r="L98" s="2"/>
      <c r="M98" s="2"/>
      <c r="N98" s="2"/>
    </row>
    <row r="99" spans="1:14" ht="100.5">
      <c r="A99" s="2" t="s">
        <v>284</v>
      </c>
      <c r="B99" s="2" t="s">
        <v>285</v>
      </c>
      <c r="C99" s="2" t="s">
        <v>286</v>
      </c>
      <c r="D99" s="2" t="s">
        <v>36</v>
      </c>
      <c r="E99" s="2" t="s">
        <v>37</v>
      </c>
      <c r="F99" s="5" t="s">
        <v>38</v>
      </c>
      <c r="G99" s="2" t="s">
        <v>52</v>
      </c>
      <c r="H99" s="2" t="s">
        <v>288</v>
      </c>
      <c r="I99" s="5" t="str">
        <f>HYPERLINK("https://www.nice.org.uk/guidance/qs15", "QS15 - Patient experience in adult NHS services")</f>
        <v>QS15 - Patient experience in adult NHS services</v>
      </c>
      <c r="J99" s="2"/>
      <c r="K99" s="2"/>
      <c r="L99" s="2"/>
      <c r="M99" s="2"/>
      <c r="N99" s="2"/>
    </row>
    <row r="100" spans="1:14" ht="100.5">
      <c r="A100" s="2" t="s">
        <v>284</v>
      </c>
      <c r="B100" s="2" t="s">
        <v>285</v>
      </c>
      <c r="C100" s="2" t="s">
        <v>286</v>
      </c>
      <c r="D100" s="2" t="s">
        <v>41</v>
      </c>
      <c r="E100" s="2" t="s">
        <v>42</v>
      </c>
      <c r="F100" s="5" t="s">
        <v>43</v>
      </c>
      <c r="G100" s="2" t="s">
        <v>48</v>
      </c>
      <c r="H100" s="2"/>
      <c r="I100" s="5" t="str">
        <f>HYPERLINK("https://www.nice.org.uk/guidance/qs154", "QS154 - Violent and aggressive behaviours in people with mental health problems")</f>
        <v>QS154 - Violent and aggressive behaviours in people with mental health problems</v>
      </c>
      <c r="J100" s="2"/>
      <c r="K100" s="2"/>
      <c r="L100" s="2"/>
      <c r="M100" s="2"/>
      <c r="N100" s="2"/>
    </row>
    <row r="101" spans="1:14" ht="100.5">
      <c r="A101" s="2" t="s">
        <v>284</v>
      </c>
      <c r="B101" s="2" t="s">
        <v>285</v>
      </c>
      <c r="C101" s="2" t="s">
        <v>286</v>
      </c>
      <c r="D101" s="2" t="s">
        <v>289</v>
      </c>
      <c r="E101" s="2" t="s">
        <v>290</v>
      </c>
      <c r="F101" s="5" t="s">
        <v>291</v>
      </c>
      <c r="G101" s="2" t="s">
        <v>139</v>
      </c>
      <c r="H101" s="2" t="s">
        <v>288</v>
      </c>
      <c r="I101" s="5" t="str">
        <f>HYPERLINK("https://www.nice.org.uk/guidance/qs37", "QS37 - Postnatal care")</f>
        <v>QS37 - Postnatal care</v>
      </c>
      <c r="J101" s="2"/>
      <c r="K101" s="2"/>
      <c r="L101" s="2"/>
      <c r="M101" s="2"/>
      <c r="N101" s="2"/>
    </row>
    <row r="102" spans="1:14" ht="100.5">
      <c r="A102" s="2" t="s">
        <v>284</v>
      </c>
      <c r="B102" s="2" t="s">
        <v>285</v>
      </c>
      <c r="C102" s="2" t="s">
        <v>286</v>
      </c>
      <c r="D102" s="2" t="s">
        <v>240</v>
      </c>
      <c r="E102" s="2" t="s">
        <v>241</v>
      </c>
      <c r="F102" s="5" t="s">
        <v>242</v>
      </c>
      <c r="G102" s="2" t="s">
        <v>34</v>
      </c>
      <c r="H102" s="2" t="s">
        <v>288</v>
      </c>
      <c r="I102" s="5" t="str">
        <f>HYPERLINK("https://www.nice.org.uk/guidance/qs22", "QS22 - Antenatal care")</f>
        <v>QS22 - Antenatal care</v>
      </c>
      <c r="J102" s="2"/>
      <c r="K102" s="2"/>
      <c r="L102" s="2"/>
      <c r="M102" s="2"/>
      <c r="N102" s="2"/>
    </row>
    <row r="103" spans="1:14" ht="100.5">
      <c r="A103" s="2" t="s">
        <v>284</v>
      </c>
      <c r="B103" s="2" t="s">
        <v>285</v>
      </c>
      <c r="C103" s="2" t="s">
        <v>286</v>
      </c>
      <c r="D103" s="2" t="s">
        <v>49</v>
      </c>
      <c r="E103" s="2" t="s">
        <v>50</v>
      </c>
      <c r="F103" s="5" t="s">
        <v>51</v>
      </c>
      <c r="G103" s="2" t="s">
        <v>224</v>
      </c>
      <c r="H103" s="2" t="s">
        <v>288</v>
      </c>
      <c r="I103" s="2"/>
      <c r="J103" s="2"/>
      <c r="K103" s="2"/>
      <c r="L103" s="2"/>
      <c r="M103" s="2"/>
      <c r="N103" s="2"/>
    </row>
    <row r="104" spans="1:14" ht="100.5">
      <c r="A104" s="2" t="s">
        <v>284</v>
      </c>
      <c r="B104" s="2" t="s">
        <v>285</v>
      </c>
      <c r="C104" s="2" t="s">
        <v>286</v>
      </c>
      <c r="D104" s="2" t="s">
        <v>112</v>
      </c>
      <c r="E104" s="2" t="s">
        <v>113</v>
      </c>
      <c r="F104" s="5" t="s">
        <v>114</v>
      </c>
      <c r="G104" s="2" t="s">
        <v>246</v>
      </c>
      <c r="H104" s="2" t="s">
        <v>292</v>
      </c>
      <c r="I104" s="2"/>
      <c r="J104" s="2"/>
      <c r="K104" s="2"/>
      <c r="L104" s="2"/>
      <c r="M104" s="2"/>
      <c r="N104" s="2"/>
    </row>
    <row r="105" spans="1:14" ht="100.5">
      <c r="A105" s="2" t="s">
        <v>284</v>
      </c>
      <c r="B105" s="2" t="s">
        <v>285</v>
      </c>
      <c r="C105" s="2" t="s">
        <v>286</v>
      </c>
      <c r="D105" s="2" t="s">
        <v>293</v>
      </c>
      <c r="E105" s="2" t="s">
        <v>294</v>
      </c>
      <c r="F105" s="5" t="s">
        <v>295</v>
      </c>
      <c r="G105" s="2" t="s">
        <v>48</v>
      </c>
      <c r="H105" s="2" t="s">
        <v>296</v>
      </c>
      <c r="I105" s="5" t="str">
        <f>HYPERLINK("https://www.nice.org.uk/guidance/qs136", "QS136 - Transition between inpatient hospital settings and community or care home settings for adults with social care needs")</f>
        <v>QS136 - Transition between inpatient hospital settings and community or care home settings for adults with social care needs</v>
      </c>
      <c r="J105" s="2"/>
      <c r="K105" s="2"/>
      <c r="L105" s="2"/>
      <c r="M105" s="2"/>
      <c r="N105" s="2"/>
    </row>
    <row r="106" spans="1:14" ht="100.5">
      <c r="A106" s="2" t="s">
        <v>284</v>
      </c>
      <c r="B106" s="2" t="s">
        <v>285</v>
      </c>
      <c r="C106" s="2" t="s">
        <v>286</v>
      </c>
      <c r="D106" s="2" t="s">
        <v>297</v>
      </c>
      <c r="E106" s="2" t="s">
        <v>298</v>
      </c>
      <c r="F106" s="5" t="s">
        <v>299</v>
      </c>
      <c r="G106" s="2" t="s">
        <v>48</v>
      </c>
      <c r="H106" s="2" t="s">
        <v>296</v>
      </c>
      <c r="I106" s="5" t="str">
        <f>HYPERLINK("https://www.nice.org.uk/guidance/qs140", "QS140 - Transition from children's to adults' services")</f>
        <v>QS140 - Transition from children's to adults' services</v>
      </c>
      <c r="J106" s="2"/>
      <c r="K106" s="2"/>
      <c r="L106" s="2"/>
      <c r="M106" s="2"/>
      <c r="N106" s="2"/>
    </row>
    <row r="107" spans="1:14" ht="100.5">
      <c r="A107" s="2" t="s">
        <v>284</v>
      </c>
      <c r="B107" s="2" t="s">
        <v>285</v>
      </c>
      <c r="C107" s="2" t="s">
        <v>286</v>
      </c>
      <c r="D107" s="2" t="s">
        <v>272</v>
      </c>
      <c r="E107" s="2" t="s">
        <v>273</v>
      </c>
      <c r="F107" s="5" t="s">
        <v>274</v>
      </c>
      <c r="G107" s="2" t="s">
        <v>48</v>
      </c>
      <c r="H107" s="2"/>
      <c r="I107" s="2"/>
      <c r="J107" s="2"/>
      <c r="K107" s="2"/>
      <c r="L107" s="2"/>
      <c r="M107" s="2"/>
      <c r="N107" s="2"/>
    </row>
    <row r="108" spans="1:14" ht="100.5">
      <c r="A108" s="2" t="s">
        <v>284</v>
      </c>
      <c r="B108" s="2" t="s">
        <v>285</v>
      </c>
      <c r="C108" s="2" t="s">
        <v>286</v>
      </c>
      <c r="D108" s="2" t="s">
        <v>276</v>
      </c>
      <c r="E108" s="2" t="s">
        <v>277</v>
      </c>
      <c r="F108" s="5" t="s">
        <v>278</v>
      </c>
      <c r="G108" s="2" t="s">
        <v>39</v>
      </c>
      <c r="H108" s="2" t="s">
        <v>296</v>
      </c>
      <c r="I108" s="5" t="str">
        <f>HYPERLINK("https://www.nice.org.uk/guidance/qs120", "QS120 - Medicines optimisation")</f>
        <v>QS120 - Medicines optimisation</v>
      </c>
      <c r="J108" s="2"/>
      <c r="K108" s="2"/>
      <c r="L108" s="2"/>
      <c r="M108" s="2"/>
      <c r="N108" s="2"/>
    </row>
    <row r="109" spans="1:14" ht="100.5">
      <c r="A109" s="2" t="s">
        <v>284</v>
      </c>
      <c r="B109" s="2" t="s">
        <v>285</v>
      </c>
      <c r="C109" s="2" t="s">
        <v>286</v>
      </c>
      <c r="D109" s="2" t="s">
        <v>300</v>
      </c>
      <c r="E109" s="2" t="s">
        <v>301</v>
      </c>
      <c r="F109" s="5" t="s">
        <v>302</v>
      </c>
      <c r="G109" s="2" t="s">
        <v>48</v>
      </c>
      <c r="H109" s="2" t="s">
        <v>296</v>
      </c>
      <c r="I109" s="5" t="str">
        <f>HYPERLINK("https://www.nice.org.uk/guidance/qs159", "QS159 - Transition between inpatient mental health settings and community and care home settings")</f>
        <v>QS159 - Transition between inpatient mental health settings and community and care home settings</v>
      </c>
      <c r="J109" s="2"/>
      <c r="K109" s="2"/>
      <c r="L109" s="2"/>
      <c r="M109" s="2"/>
      <c r="N109" s="2"/>
    </row>
    <row r="110" spans="1:14" ht="100.5">
      <c r="A110" s="2" t="s">
        <v>284</v>
      </c>
      <c r="B110" s="2" t="s">
        <v>285</v>
      </c>
      <c r="C110" s="2" t="s">
        <v>286</v>
      </c>
      <c r="D110" s="2" t="s">
        <v>303</v>
      </c>
      <c r="E110" s="2" t="s">
        <v>304</v>
      </c>
      <c r="F110" s="5" t="s">
        <v>305</v>
      </c>
      <c r="G110" s="2" t="s">
        <v>215</v>
      </c>
      <c r="H110" s="2" t="s">
        <v>288</v>
      </c>
      <c r="I110" s="5" t="str">
        <f>HYPERLINK("https://www.nice.org.uk/guidance/qs156", "QS156 - Physical health of people in prisons")</f>
        <v>QS156 - Physical health of people in prisons</v>
      </c>
      <c r="J110" s="2"/>
      <c r="K110" s="2"/>
      <c r="L110" s="2"/>
      <c r="M110" s="2"/>
      <c r="N110" s="2"/>
    </row>
    <row r="111" spans="1:14" ht="100.5">
      <c r="A111" s="2" t="s">
        <v>284</v>
      </c>
      <c r="B111" s="2" t="s">
        <v>285</v>
      </c>
      <c r="C111" s="2" t="s">
        <v>286</v>
      </c>
      <c r="D111" s="2" t="s">
        <v>54</v>
      </c>
      <c r="E111" s="2" t="s">
        <v>55</v>
      </c>
      <c r="F111" s="5" t="s">
        <v>56</v>
      </c>
      <c r="G111" s="2" t="s">
        <v>52</v>
      </c>
      <c r="H111" s="2" t="s">
        <v>288</v>
      </c>
      <c r="I111" s="5" t="str">
        <f>HYPERLINK("https://www.nice.org.uk/guidance/qs182", "QS182 - People's experience using adult social care services")</f>
        <v>QS182 - People's experience using adult social care services</v>
      </c>
      <c r="J111" s="2"/>
      <c r="K111" s="2"/>
      <c r="L111" s="2"/>
      <c r="M111" s="2"/>
      <c r="N111" s="2"/>
    </row>
    <row r="112" spans="1:14" ht="100.5">
      <c r="A112" s="2" t="s">
        <v>284</v>
      </c>
      <c r="B112" s="2" t="s">
        <v>285</v>
      </c>
      <c r="C112" s="2" t="s">
        <v>286</v>
      </c>
      <c r="D112" s="2" t="s">
        <v>280</v>
      </c>
      <c r="E112" s="2" t="s">
        <v>281</v>
      </c>
      <c r="F112" s="5" t="s">
        <v>282</v>
      </c>
      <c r="G112" s="2" t="s">
        <v>126</v>
      </c>
      <c r="H112" s="2" t="s">
        <v>306</v>
      </c>
      <c r="I112" s="5" t="str">
        <f>HYPERLINK("https://www.nice.org.uk/guidance/qs85", "QS85 - Medicines management in care homes")</f>
        <v>QS85 - Medicines management in care homes</v>
      </c>
      <c r="J112" s="2"/>
      <c r="K112" s="2"/>
      <c r="L112" s="2"/>
      <c r="M112" s="2"/>
      <c r="N112" s="2"/>
    </row>
    <row r="113" spans="1:14" ht="84.6">
      <c r="A113" s="2" t="s">
        <v>284</v>
      </c>
      <c r="B113" s="2" t="s">
        <v>285</v>
      </c>
      <c r="C113" s="2" t="s">
        <v>286</v>
      </c>
      <c r="D113" s="2"/>
      <c r="E113" s="6" t="s">
        <v>307</v>
      </c>
      <c r="F113" s="2"/>
      <c r="G113" s="2"/>
      <c r="H113" s="2"/>
      <c r="I113" s="2"/>
      <c r="J113" s="2"/>
      <c r="K113" s="2"/>
      <c r="L113" s="2"/>
      <c r="M113" s="2"/>
      <c r="N113" s="2"/>
    </row>
    <row r="114" spans="1:14" ht="168">
      <c r="A114" s="2" t="s">
        <v>308</v>
      </c>
      <c r="B114" s="2" t="s">
        <v>309</v>
      </c>
      <c r="C114" s="2" t="s">
        <v>310</v>
      </c>
      <c r="D114" s="2" t="s">
        <v>311</v>
      </c>
      <c r="E114" s="2" t="s">
        <v>312</v>
      </c>
      <c r="F114" s="5" t="s">
        <v>313</v>
      </c>
      <c r="G114" s="2" t="s">
        <v>34</v>
      </c>
      <c r="H114" s="2" t="s">
        <v>309</v>
      </c>
      <c r="I114" s="5" t="str">
        <f>HYPERLINK("https://www.nice.org.uk/guidance/qs188", "QS188 - Coexisting severe mental illness and substance misuse")</f>
        <v>QS188 - Coexisting severe mental illness and substance misuse</v>
      </c>
      <c r="J114" s="2"/>
      <c r="K114" s="2"/>
      <c r="L114" s="2"/>
      <c r="M114" s="2"/>
      <c r="N114" s="2"/>
    </row>
    <row r="115" spans="1:14" ht="168">
      <c r="A115" s="2" t="s">
        <v>308</v>
      </c>
      <c r="B115" s="2" t="s">
        <v>309</v>
      </c>
      <c r="C115" s="2" t="s">
        <v>310</v>
      </c>
      <c r="D115" s="2" t="s">
        <v>314</v>
      </c>
      <c r="E115" s="2" t="s">
        <v>315</v>
      </c>
      <c r="F115" s="5" t="s">
        <v>316</v>
      </c>
      <c r="G115" s="2" t="s">
        <v>34</v>
      </c>
      <c r="H115" s="2" t="s">
        <v>309</v>
      </c>
      <c r="I115" s="5" t="str">
        <f>HYPERLINK("https://www.nice.org.uk/guidance/qs34", "QS34 - Self-harm")</f>
        <v>QS34 - Self-harm</v>
      </c>
      <c r="J115" s="2"/>
      <c r="K115" s="2"/>
      <c r="L115" s="2"/>
      <c r="M115" s="2"/>
      <c r="N115" s="2"/>
    </row>
    <row r="116" spans="1:14" ht="168">
      <c r="A116" s="2" t="s">
        <v>308</v>
      </c>
      <c r="B116" s="2" t="s">
        <v>309</v>
      </c>
      <c r="C116" s="2" t="s">
        <v>310</v>
      </c>
      <c r="D116" s="2" t="s">
        <v>31</v>
      </c>
      <c r="E116" s="2" t="s">
        <v>32</v>
      </c>
      <c r="F116" s="5" t="s">
        <v>33</v>
      </c>
      <c r="G116" s="2" t="s">
        <v>34</v>
      </c>
      <c r="H116" s="2" t="s">
        <v>309</v>
      </c>
      <c r="I116" s="5" t="str">
        <f>HYPERLINK("https://www.nice.org.uk/guidance/qs14", "QS14 - Service user experience in adult mental health services")</f>
        <v>QS14 - Service user experience in adult mental health services</v>
      </c>
      <c r="J116" s="2"/>
      <c r="K116" s="2"/>
      <c r="L116" s="2"/>
      <c r="M116" s="2"/>
      <c r="N116" s="2"/>
    </row>
    <row r="117" spans="1:14" ht="168">
      <c r="A117" s="2" t="s">
        <v>308</v>
      </c>
      <c r="B117" s="2" t="s">
        <v>309</v>
      </c>
      <c r="C117" s="2" t="s">
        <v>310</v>
      </c>
      <c r="D117" s="2" t="s">
        <v>317</v>
      </c>
      <c r="E117" s="2" t="s">
        <v>318</v>
      </c>
      <c r="F117" s="5" t="s">
        <v>319</v>
      </c>
      <c r="G117" s="2" t="s">
        <v>263</v>
      </c>
      <c r="H117" s="2" t="s">
        <v>309</v>
      </c>
      <c r="I117" s="5" t="str">
        <f>HYPERLINK("https://www.nice.org.uk/guidance/qs74", "QS74 - Head injury")</f>
        <v>QS74 - Head injury</v>
      </c>
      <c r="J117" s="2"/>
      <c r="K117" s="2"/>
      <c r="L117" s="2"/>
      <c r="M117" s="2"/>
      <c r="N117" s="2"/>
    </row>
    <row r="118" spans="1:14" ht="168">
      <c r="A118" s="2" t="s">
        <v>308</v>
      </c>
      <c r="B118" s="2" t="s">
        <v>309</v>
      </c>
      <c r="C118" s="2" t="s">
        <v>310</v>
      </c>
      <c r="D118" s="2" t="s">
        <v>320</v>
      </c>
      <c r="E118" s="2" t="s">
        <v>321</v>
      </c>
      <c r="F118" s="5" t="s">
        <v>322</v>
      </c>
      <c r="G118" s="2" t="s">
        <v>34</v>
      </c>
      <c r="H118" s="2" t="s">
        <v>309</v>
      </c>
      <c r="I118" s="5" t="str">
        <f>HYPERLINK("https://www.nice.org.uk/guidance/qs95", "QS95 - Bipolar disorder in adults")</f>
        <v>QS95 - Bipolar disorder in adults</v>
      </c>
      <c r="J118" s="2"/>
      <c r="K118" s="2"/>
      <c r="L118" s="2"/>
      <c r="M118" s="2"/>
      <c r="N118" s="2"/>
    </row>
    <row r="119" spans="1:14" ht="168">
      <c r="A119" s="2" t="s">
        <v>308</v>
      </c>
      <c r="B119" s="2" t="s">
        <v>309</v>
      </c>
      <c r="C119" s="2" t="s">
        <v>310</v>
      </c>
      <c r="D119" s="2" t="s">
        <v>323</v>
      </c>
      <c r="E119" s="2" t="s">
        <v>324</v>
      </c>
      <c r="F119" s="5" t="s">
        <v>325</v>
      </c>
      <c r="G119" s="2" t="s">
        <v>81</v>
      </c>
      <c r="H119" s="2" t="s">
        <v>326</v>
      </c>
      <c r="I119" s="5" t="str">
        <f>HYPERLINK("https://www.nice.org.uk/guidance/qs37", "QS37 - Postnatal care")</f>
        <v>QS37 - Postnatal care</v>
      </c>
      <c r="J119" s="2"/>
      <c r="K119" s="2"/>
      <c r="L119" s="2"/>
      <c r="M119" s="2"/>
      <c r="N119" s="2"/>
    </row>
    <row r="120" spans="1:14" ht="168">
      <c r="A120" s="2" t="s">
        <v>308</v>
      </c>
      <c r="B120" s="2" t="s">
        <v>309</v>
      </c>
      <c r="C120" s="2" t="s">
        <v>310</v>
      </c>
      <c r="D120" s="2" t="s">
        <v>327</v>
      </c>
      <c r="E120" s="2" t="s">
        <v>328</v>
      </c>
      <c r="F120" s="5" t="s">
        <v>329</v>
      </c>
      <c r="G120" s="2" t="s">
        <v>48</v>
      </c>
      <c r="H120" s="2"/>
      <c r="I120" s="5" t="str">
        <f>HYPERLINK("https://www.nice.org.uk/guidance/qs23", "QS23 - Drug use disorders in adults")</f>
        <v>QS23 - Drug use disorders in adults</v>
      </c>
      <c r="J120" s="2"/>
      <c r="K120" s="2"/>
      <c r="L120" s="2"/>
      <c r="M120" s="2"/>
      <c r="N120" s="2"/>
    </row>
    <row r="121" spans="1:14" ht="168">
      <c r="A121" s="2" t="s">
        <v>308</v>
      </c>
      <c r="B121" s="2" t="s">
        <v>309</v>
      </c>
      <c r="C121" s="2" t="s">
        <v>310</v>
      </c>
      <c r="D121" s="2" t="s">
        <v>330</v>
      </c>
      <c r="E121" s="2" t="s">
        <v>331</v>
      </c>
      <c r="F121" s="5" t="s">
        <v>332</v>
      </c>
      <c r="G121" s="2" t="s">
        <v>48</v>
      </c>
      <c r="H121" s="2" t="s">
        <v>333</v>
      </c>
      <c r="I121" s="5" t="s">
        <v>334</v>
      </c>
      <c r="J121" s="2"/>
      <c r="K121" s="2"/>
      <c r="L121" s="2"/>
      <c r="M121" s="2"/>
      <c r="N121" s="2"/>
    </row>
    <row r="122" spans="1:14" ht="168">
      <c r="A122" s="2" t="s">
        <v>308</v>
      </c>
      <c r="B122" s="2" t="s">
        <v>309</v>
      </c>
      <c r="C122" s="2" t="s">
        <v>310</v>
      </c>
      <c r="D122" s="2" t="s">
        <v>41</v>
      </c>
      <c r="E122" s="2" t="s">
        <v>42</v>
      </c>
      <c r="F122" s="5" t="s">
        <v>43</v>
      </c>
      <c r="G122" s="2" t="s">
        <v>48</v>
      </c>
      <c r="H122" s="2"/>
      <c r="I122" s="2" t="str">
        <f>HYPERLINK("https://www.nice.org.uk/guidance/qs154", "QS154 - Violent and aggressive behaviours in people with mental health problems")</f>
        <v>QS154 - Violent and aggressive behaviours in people with mental health problems</v>
      </c>
      <c r="J122" s="2"/>
      <c r="K122" s="2"/>
      <c r="L122" s="2"/>
      <c r="M122" s="2"/>
      <c r="N122" s="2"/>
    </row>
    <row r="123" spans="1:14" ht="168">
      <c r="A123" s="2" t="s">
        <v>308</v>
      </c>
      <c r="B123" s="2" t="s">
        <v>309</v>
      </c>
      <c r="C123" s="2" t="s">
        <v>310</v>
      </c>
      <c r="D123" s="2" t="s">
        <v>268</v>
      </c>
      <c r="E123" s="2" t="s">
        <v>269</v>
      </c>
      <c r="F123" s="5" t="s">
        <v>270</v>
      </c>
      <c r="G123" s="2" t="s">
        <v>48</v>
      </c>
      <c r="H123" s="2"/>
      <c r="I123" s="2"/>
      <c r="J123" s="2"/>
      <c r="K123" s="2"/>
      <c r="L123" s="2"/>
      <c r="M123" s="2"/>
      <c r="N123" s="2"/>
    </row>
    <row r="124" spans="1:14" ht="168">
      <c r="A124" s="2" t="s">
        <v>308</v>
      </c>
      <c r="B124" s="2" t="s">
        <v>309</v>
      </c>
      <c r="C124" s="2" t="s">
        <v>310</v>
      </c>
      <c r="D124" s="2" t="s">
        <v>243</v>
      </c>
      <c r="E124" s="2" t="s">
        <v>244</v>
      </c>
      <c r="F124" s="5" t="s">
        <v>245</v>
      </c>
      <c r="G124" s="2" t="s">
        <v>52</v>
      </c>
      <c r="H124" s="2" t="s">
        <v>309</v>
      </c>
      <c r="I124" s="2" t="str">
        <f>HYPERLINK("https://www.nice.org.uk/guidance/qs31", "QS31 - Looked-after children and young people")</f>
        <v>QS31 - Looked-after children and young people</v>
      </c>
      <c r="J124" s="2"/>
      <c r="K124" s="2"/>
      <c r="L124" s="2"/>
      <c r="M124" s="2"/>
      <c r="N124" s="2"/>
    </row>
    <row r="125" spans="1:14" ht="168">
      <c r="A125" s="2" t="s">
        <v>308</v>
      </c>
      <c r="B125" s="2" t="s">
        <v>309</v>
      </c>
      <c r="C125" s="2" t="s">
        <v>310</v>
      </c>
      <c r="D125" s="2" t="s">
        <v>153</v>
      </c>
      <c r="E125" s="2" t="s">
        <v>154</v>
      </c>
      <c r="F125" s="5" t="s">
        <v>155</v>
      </c>
      <c r="G125" s="2" t="s">
        <v>81</v>
      </c>
      <c r="H125" s="2" t="s">
        <v>309</v>
      </c>
      <c r="I125" s="2" t="str">
        <f>HYPERLINK("https://www.nice.org.uk/guidance/qs123", "QS123 - Home care for older people")</f>
        <v>QS123 - Home care for older people</v>
      </c>
      <c r="J125" s="2"/>
      <c r="K125" s="2"/>
      <c r="L125" s="2"/>
      <c r="M125" s="2"/>
      <c r="N125" s="2"/>
    </row>
    <row r="126" spans="1:14" ht="168">
      <c r="A126" s="2" t="s">
        <v>308</v>
      </c>
      <c r="B126" s="2" t="s">
        <v>309</v>
      </c>
      <c r="C126" s="2" t="s">
        <v>310</v>
      </c>
      <c r="D126" s="2" t="s">
        <v>112</v>
      </c>
      <c r="E126" s="2" t="s">
        <v>113</v>
      </c>
      <c r="F126" s="5" t="s">
        <v>114</v>
      </c>
      <c r="G126" s="2" t="s">
        <v>224</v>
      </c>
      <c r="H126" s="2" t="s">
        <v>309</v>
      </c>
      <c r="I126" s="2"/>
      <c r="J126" s="2"/>
      <c r="K126" s="2"/>
      <c r="L126" s="2"/>
      <c r="M126" s="2"/>
      <c r="N126" s="2"/>
    </row>
    <row r="127" spans="1:14" ht="168">
      <c r="A127" s="2" t="s">
        <v>308</v>
      </c>
      <c r="B127" s="2" t="s">
        <v>309</v>
      </c>
      <c r="C127" s="2" t="s">
        <v>310</v>
      </c>
      <c r="D127" s="2" t="s">
        <v>61</v>
      </c>
      <c r="E127" s="2" t="s">
        <v>62</v>
      </c>
      <c r="F127" s="5" t="s">
        <v>63</v>
      </c>
      <c r="G127" s="2" t="s">
        <v>110</v>
      </c>
      <c r="H127" s="2" t="s">
        <v>309</v>
      </c>
      <c r="I127" s="2"/>
      <c r="J127" s="2"/>
      <c r="K127" s="2"/>
      <c r="L127" s="2"/>
      <c r="M127" s="2"/>
      <c r="N127" s="2"/>
    </row>
    <row r="128" spans="1:14" ht="168">
      <c r="A128" s="2" t="s">
        <v>308</v>
      </c>
      <c r="B128" s="2" t="s">
        <v>309</v>
      </c>
      <c r="C128" s="2" t="s">
        <v>310</v>
      </c>
      <c r="D128" s="2" t="s">
        <v>335</v>
      </c>
      <c r="E128" s="2" t="s">
        <v>336</v>
      </c>
      <c r="F128" s="5" t="s">
        <v>337</v>
      </c>
      <c r="G128" s="2" t="s">
        <v>39</v>
      </c>
      <c r="H128" s="2" t="s">
        <v>338</v>
      </c>
      <c r="I128" s="2"/>
      <c r="J128" s="2"/>
      <c r="K128" s="2"/>
      <c r="L128" s="2"/>
      <c r="M128" s="2"/>
      <c r="N128" s="2"/>
    </row>
    <row r="129" spans="1:14" ht="168">
      <c r="A129" s="2" t="s">
        <v>308</v>
      </c>
      <c r="B129" s="2" t="s">
        <v>309</v>
      </c>
      <c r="C129" s="2" t="s">
        <v>310</v>
      </c>
      <c r="D129" s="2" t="s">
        <v>339</v>
      </c>
      <c r="E129" s="2" t="s">
        <v>340</v>
      </c>
      <c r="F129" s="5" t="s">
        <v>341</v>
      </c>
      <c r="G129" s="2" t="s">
        <v>39</v>
      </c>
      <c r="H129" s="2" t="s">
        <v>342</v>
      </c>
      <c r="I129" s="2" t="str">
        <f>HYPERLINK("https://www.nice.org.uk/guidance/qs175", "QS175 - Eating disorders")</f>
        <v>QS175 - Eating disorders</v>
      </c>
      <c r="J129" s="2"/>
      <c r="K129" s="2"/>
      <c r="L129" s="2"/>
      <c r="M129" s="2"/>
      <c r="N129" s="2"/>
    </row>
    <row r="130" spans="1:14" ht="168">
      <c r="A130" s="2" t="s">
        <v>308</v>
      </c>
      <c r="B130" s="2" t="s">
        <v>309</v>
      </c>
      <c r="C130" s="2" t="s">
        <v>310</v>
      </c>
      <c r="D130" s="2" t="s">
        <v>343</v>
      </c>
      <c r="E130" s="2" t="s">
        <v>344</v>
      </c>
      <c r="F130" s="5" t="s">
        <v>345</v>
      </c>
      <c r="G130" s="2" t="s">
        <v>126</v>
      </c>
      <c r="H130" s="2" t="s">
        <v>346</v>
      </c>
      <c r="I130" s="5" t="str">
        <f>HYPERLINK("https://www.nice.org.uk/guidance/qs179", "QS179 - Child abuse and neglect")</f>
        <v>QS179 - Child abuse and neglect</v>
      </c>
      <c r="J130" s="2"/>
      <c r="K130" s="2"/>
      <c r="L130" s="2"/>
      <c r="M130" s="2"/>
      <c r="N130" s="2"/>
    </row>
    <row r="131" spans="1:14" ht="168">
      <c r="A131" s="2" t="s">
        <v>308</v>
      </c>
      <c r="B131" s="2" t="s">
        <v>309</v>
      </c>
      <c r="C131" s="2" t="s">
        <v>310</v>
      </c>
      <c r="D131" s="2" t="s">
        <v>347</v>
      </c>
      <c r="E131" s="2" t="s">
        <v>348</v>
      </c>
      <c r="F131" s="5" t="s">
        <v>349</v>
      </c>
      <c r="G131" s="2" t="s">
        <v>350</v>
      </c>
      <c r="H131" s="2" t="s">
        <v>351</v>
      </c>
      <c r="I131" s="5" t="str">
        <f>HYPERLINK("https://www.nice.org.uk/guidance/qs83", "QS83 - Alcohol: preventing harmful use in the community")</f>
        <v>QS83 - Alcohol: preventing harmful use in the community</v>
      </c>
      <c r="J131" s="2"/>
      <c r="K131" s="2"/>
      <c r="L131" s="2"/>
      <c r="M131" s="2"/>
      <c r="N131" s="2"/>
    </row>
    <row r="132" spans="1:14" ht="168">
      <c r="A132" s="2" t="s">
        <v>308</v>
      </c>
      <c r="B132" s="2" t="s">
        <v>309</v>
      </c>
      <c r="C132" s="2" t="s">
        <v>310</v>
      </c>
      <c r="D132" s="2" t="s">
        <v>352</v>
      </c>
      <c r="E132" s="2" t="s">
        <v>353</v>
      </c>
      <c r="F132" s="5" t="s">
        <v>354</v>
      </c>
      <c r="G132" s="2" t="s">
        <v>177</v>
      </c>
      <c r="H132" s="2" t="s">
        <v>355</v>
      </c>
      <c r="I132" s="5" t="str">
        <f>HYPERLINK("https://www.nice.org.uk/guidance/qs128", "QS128 - Early years: promoting health and wellbeing in under-5s")</f>
        <v>QS128 - Early years: promoting health and wellbeing in under-5s</v>
      </c>
      <c r="J132" s="2"/>
      <c r="K132" s="2"/>
      <c r="L132" s="2"/>
      <c r="M132" s="2"/>
      <c r="N132" s="2"/>
    </row>
    <row r="133" spans="1:14" ht="168">
      <c r="A133" s="2" t="s">
        <v>308</v>
      </c>
      <c r="B133" s="2" t="s">
        <v>309</v>
      </c>
      <c r="C133" s="2" t="s">
        <v>310</v>
      </c>
      <c r="D133" s="2" t="s">
        <v>356</v>
      </c>
      <c r="E133" s="2" t="s">
        <v>357</v>
      </c>
      <c r="F133" s="5" t="s">
        <v>358</v>
      </c>
      <c r="G133" s="2" t="s">
        <v>359</v>
      </c>
      <c r="H133" s="2" t="s">
        <v>360</v>
      </c>
      <c r="I133" s="5" t="str">
        <f>HYPERLINK("https://www.nice.org.uk/guidance/qs116", "QS116 - Domestic violence and abuse")</f>
        <v>QS116 - Domestic violence and abuse</v>
      </c>
      <c r="J133" s="2"/>
      <c r="K133" s="2"/>
      <c r="L133" s="2"/>
      <c r="M133" s="2"/>
      <c r="N133" s="2"/>
    </row>
    <row r="134" spans="1:14" ht="168">
      <c r="A134" s="2" t="s">
        <v>308</v>
      </c>
      <c r="B134" s="2" t="s">
        <v>309</v>
      </c>
      <c r="C134" s="2" t="s">
        <v>310</v>
      </c>
      <c r="D134" s="2" t="s">
        <v>361</v>
      </c>
      <c r="E134" s="2" t="s">
        <v>362</v>
      </c>
      <c r="F134" s="5" t="s">
        <v>363</v>
      </c>
      <c r="G134" s="2" t="s">
        <v>364</v>
      </c>
      <c r="H134" s="2" t="s">
        <v>365</v>
      </c>
      <c r="I134" s="5" t="str">
        <f>HYPERLINK("https://www.nice.org.uk/guidance/qs129", "QS129 - Contraception")</f>
        <v>QS129 - Contraception</v>
      </c>
      <c r="J134" s="2"/>
      <c r="K134" s="2"/>
      <c r="L134" s="2"/>
      <c r="M134" s="2"/>
      <c r="N134" s="2"/>
    </row>
    <row r="135" spans="1:14" ht="168">
      <c r="A135" s="2" t="s">
        <v>308</v>
      </c>
      <c r="B135" s="2" t="s">
        <v>309</v>
      </c>
      <c r="C135" s="2" t="s">
        <v>310</v>
      </c>
      <c r="D135" s="2" t="s">
        <v>366</v>
      </c>
      <c r="E135" s="2" t="s">
        <v>367</v>
      </c>
      <c r="F135" s="5" t="s">
        <v>368</v>
      </c>
      <c r="G135" s="2" t="s">
        <v>369</v>
      </c>
      <c r="H135" s="2" t="s">
        <v>370</v>
      </c>
      <c r="I135" s="5" t="str">
        <f>HYPERLINK("https://www.nice.org.uk/guidance/qs23", "QS23 - Drug use disorders in adults")</f>
        <v>QS23 - Drug use disorders in adults</v>
      </c>
      <c r="J135" s="2"/>
      <c r="K135" s="2"/>
      <c r="L135" s="2"/>
      <c r="M135" s="2"/>
      <c r="N135" s="2"/>
    </row>
    <row r="136" spans="1:14" ht="168">
      <c r="A136" s="2" t="s">
        <v>308</v>
      </c>
      <c r="B136" s="2" t="s">
        <v>309</v>
      </c>
      <c r="C136" s="2" t="s">
        <v>310</v>
      </c>
      <c r="D136" s="2" t="s">
        <v>280</v>
      </c>
      <c r="E136" s="2" t="s">
        <v>281</v>
      </c>
      <c r="F136" s="5" t="s">
        <v>282</v>
      </c>
      <c r="G136" s="2" t="s">
        <v>81</v>
      </c>
      <c r="H136" s="2" t="s">
        <v>309</v>
      </c>
      <c r="I136" s="5" t="str">
        <f>HYPERLINK("https://www.nice.org.uk/guidance/qs85", "QS85 - Medicines management in care homes")</f>
        <v>QS85 - Medicines management in care homes</v>
      </c>
      <c r="J136" s="2"/>
      <c r="K136" s="2"/>
      <c r="L136" s="2"/>
      <c r="M136" s="2"/>
      <c r="N136" s="2"/>
    </row>
    <row r="137" spans="1:14" ht="84">
      <c r="A137" s="2" t="s">
        <v>371</v>
      </c>
      <c r="B137" s="2" t="s">
        <v>372</v>
      </c>
      <c r="C137" s="2" t="s">
        <v>373</v>
      </c>
      <c r="D137" s="2" t="s">
        <v>36</v>
      </c>
      <c r="E137" s="2" t="s">
        <v>37</v>
      </c>
      <c r="F137" s="5" t="s">
        <v>38</v>
      </c>
      <c r="G137" s="2" t="s">
        <v>126</v>
      </c>
      <c r="H137" s="2" t="s">
        <v>374</v>
      </c>
      <c r="I137" s="5" t="str">
        <f>HYPERLINK("https://www.nice.org.uk/guidance/qs15", "QS15 - Patient experience in adult NHS services")</f>
        <v>QS15 - Patient experience in adult NHS services</v>
      </c>
      <c r="J137" s="2"/>
      <c r="K137" s="2"/>
      <c r="L137" s="2"/>
      <c r="M137" s="2"/>
      <c r="N137" s="2"/>
    </row>
    <row r="138" spans="1:14" ht="84">
      <c r="A138" s="2" t="s">
        <v>371</v>
      </c>
      <c r="B138" s="2" t="s">
        <v>372</v>
      </c>
      <c r="C138" s="2" t="s">
        <v>373</v>
      </c>
      <c r="D138" s="2" t="s">
        <v>375</v>
      </c>
      <c r="E138" s="2" t="s">
        <v>376</v>
      </c>
      <c r="F138" s="5" t="s">
        <v>377</v>
      </c>
      <c r="G138" s="2" t="s">
        <v>378</v>
      </c>
      <c r="H138" s="2" t="s">
        <v>379</v>
      </c>
      <c r="I138" s="5" t="str">
        <f>HYPERLINK("https://www.nice.org.uk/guidance/qs101", "QS101 - Learning disability: behaviour that challenges")</f>
        <v>QS101 - Learning disability: behaviour that challenges</v>
      </c>
      <c r="J138" s="2"/>
      <c r="K138" s="2"/>
      <c r="L138" s="2"/>
      <c r="M138" s="2"/>
      <c r="N138" s="2"/>
    </row>
    <row r="139" spans="1:14" ht="84">
      <c r="A139" s="2" t="s">
        <v>371</v>
      </c>
      <c r="B139" s="2" t="s">
        <v>372</v>
      </c>
      <c r="C139" s="2" t="s">
        <v>373</v>
      </c>
      <c r="D139" s="2" t="s">
        <v>45</v>
      </c>
      <c r="E139" s="2" t="s">
        <v>46</v>
      </c>
      <c r="F139" s="5" t="s">
        <v>47</v>
      </c>
      <c r="G139" s="2" t="s">
        <v>52</v>
      </c>
      <c r="H139" s="2" t="s">
        <v>380</v>
      </c>
      <c r="I139" s="5" t="str">
        <f>HYPERLINK("https://www.nice.org.uk/guidance/qs15", "QS15 - Patient experience in adult NHS services")</f>
        <v>QS15 - Patient experience in adult NHS services</v>
      </c>
      <c r="J139" s="2"/>
      <c r="K139" s="2"/>
      <c r="L139" s="2"/>
      <c r="M139" s="2"/>
      <c r="N139" s="2"/>
    </row>
    <row r="140" spans="1:14" ht="84">
      <c r="A140" s="2" t="s">
        <v>371</v>
      </c>
      <c r="B140" s="2" t="s">
        <v>372</v>
      </c>
      <c r="C140" s="2" t="s">
        <v>373</v>
      </c>
      <c r="D140" s="2" t="s">
        <v>49</v>
      </c>
      <c r="E140" s="2" t="s">
        <v>50</v>
      </c>
      <c r="F140" s="5" t="s">
        <v>51</v>
      </c>
      <c r="G140" s="2" t="s">
        <v>126</v>
      </c>
      <c r="H140" s="2" t="s">
        <v>381</v>
      </c>
      <c r="I140" s="2"/>
      <c r="J140" s="2"/>
      <c r="K140" s="2"/>
      <c r="L140" s="2"/>
      <c r="M140" s="2"/>
      <c r="N140" s="2"/>
    </row>
    <row r="141" spans="1:14" ht="84">
      <c r="A141" s="2" t="s">
        <v>371</v>
      </c>
      <c r="B141" s="2" t="s">
        <v>372</v>
      </c>
      <c r="C141" s="2" t="s">
        <v>373</v>
      </c>
      <c r="D141" s="2" t="s">
        <v>382</v>
      </c>
      <c r="E141" s="2" t="s">
        <v>383</v>
      </c>
      <c r="F141" s="5" t="s">
        <v>384</v>
      </c>
      <c r="G141" s="2"/>
      <c r="H141" s="2"/>
      <c r="I141" s="5" t="s">
        <v>385</v>
      </c>
      <c r="J141" s="2"/>
      <c r="K141" s="2"/>
      <c r="L141" s="2"/>
      <c r="M141" s="2"/>
      <c r="N141" s="2"/>
    </row>
    <row r="142" spans="1:14" ht="84">
      <c r="A142" s="2" t="s">
        <v>371</v>
      </c>
      <c r="B142" s="2" t="s">
        <v>372</v>
      </c>
      <c r="C142" s="2" t="s">
        <v>373</v>
      </c>
      <c r="D142" s="2" t="s">
        <v>276</v>
      </c>
      <c r="E142" s="2" t="s">
        <v>277</v>
      </c>
      <c r="F142" s="5" t="s">
        <v>278</v>
      </c>
      <c r="G142" s="2" t="s">
        <v>81</v>
      </c>
      <c r="H142" s="2" t="s">
        <v>380</v>
      </c>
      <c r="I142" s="5" t="str">
        <f>HYPERLINK("https://www.nice.org.uk/guidance/qs120", "QS120 - Medicines optimisation")</f>
        <v>QS120 - Medicines optimisation</v>
      </c>
      <c r="J142" s="2"/>
      <c r="K142" s="2"/>
      <c r="L142" s="2"/>
      <c r="M142" s="2"/>
      <c r="N142" s="2"/>
    </row>
    <row r="143" spans="1:14" ht="66.75">
      <c r="A143" s="2" t="s">
        <v>386</v>
      </c>
      <c r="B143" s="2" t="s">
        <v>387</v>
      </c>
      <c r="C143" s="2" t="s">
        <v>388</v>
      </c>
      <c r="D143" s="2" t="s">
        <v>389</v>
      </c>
      <c r="E143" s="2" t="s">
        <v>390</v>
      </c>
      <c r="F143" s="5" t="s">
        <v>391</v>
      </c>
      <c r="G143" s="2" t="s">
        <v>246</v>
      </c>
      <c r="H143" s="2" t="s">
        <v>392</v>
      </c>
      <c r="I143" s="5" t="str">
        <f>HYPERLINK("https://www.nice.org.uk/guidance/qs51", "QS51 - Autism")</f>
        <v>QS51 - Autism</v>
      </c>
      <c r="J143" s="2"/>
      <c r="K143" s="2"/>
      <c r="L143" s="2"/>
      <c r="M143" s="2"/>
      <c r="N143" s="2"/>
    </row>
    <row r="144" spans="1:14" ht="66.75">
      <c r="A144" s="2" t="s">
        <v>386</v>
      </c>
      <c r="B144" s="2" t="s">
        <v>387</v>
      </c>
      <c r="C144" s="2" t="s">
        <v>388</v>
      </c>
      <c r="D144" s="2" t="s">
        <v>393</v>
      </c>
      <c r="E144" s="2" t="s">
        <v>394</v>
      </c>
      <c r="F144" s="5" t="s">
        <v>395</v>
      </c>
      <c r="G144" s="2" t="s">
        <v>396</v>
      </c>
      <c r="H144" s="2" t="s">
        <v>397</v>
      </c>
      <c r="I144" s="5" t="str">
        <f>HYPERLINK("https://www.nice.org.uk/guidance/qs86", "QS86 - Falls in older people")</f>
        <v>QS86 - Falls in older people</v>
      </c>
      <c r="J144" s="2"/>
      <c r="K144" s="2"/>
      <c r="L144" s="2"/>
      <c r="M144" s="2"/>
      <c r="N144" s="2"/>
    </row>
    <row r="145" spans="1:14" ht="66.75">
      <c r="A145" s="2" t="s">
        <v>386</v>
      </c>
      <c r="B145" s="2" t="s">
        <v>387</v>
      </c>
      <c r="C145" s="2" t="s">
        <v>388</v>
      </c>
      <c r="D145" s="2" t="s">
        <v>398</v>
      </c>
      <c r="E145" s="2" t="s">
        <v>399</v>
      </c>
      <c r="F145" s="5" t="s">
        <v>400</v>
      </c>
      <c r="G145" s="2" t="s">
        <v>34</v>
      </c>
      <c r="H145" s="2" t="s">
        <v>392</v>
      </c>
      <c r="I145" s="5" t="str">
        <f>HYPERLINK("https://www.nice.org.uk/guidance/qs51", "QS51 - Autism")</f>
        <v>QS51 - Autism</v>
      </c>
      <c r="J145" s="2"/>
      <c r="K145" s="2"/>
      <c r="L145" s="2"/>
      <c r="M145" s="2"/>
      <c r="N145" s="2"/>
    </row>
    <row r="146" spans="1:14" ht="66.75">
      <c r="A146" s="2" t="s">
        <v>386</v>
      </c>
      <c r="B146" s="2" t="s">
        <v>387</v>
      </c>
      <c r="C146" s="2" t="s">
        <v>388</v>
      </c>
      <c r="D146" s="2" t="s">
        <v>41</v>
      </c>
      <c r="E146" s="2" t="s">
        <v>42</v>
      </c>
      <c r="F146" s="5" t="s">
        <v>43</v>
      </c>
      <c r="G146" s="2" t="s">
        <v>39</v>
      </c>
      <c r="H146" s="2" t="s">
        <v>392</v>
      </c>
      <c r="I146" s="5" t="str">
        <f>HYPERLINK("https://www.nice.org.uk/guidance/qs154", "QS154 - Violent and aggressive behaviours in people with mental health problems")</f>
        <v>QS154 - Violent and aggressive behaviours in people with mental health problems</v>
      </c>
      <c r="J146" s="2"/>
      <c r="K146" s="2"/>
      <c r="L146" s="2"/>
      <c r="M146" s="2"/>
      <c r="N146" s="2"/>
    </row>
    <row r="147" spans="1:14" ht="66.75">
      <c r="A147" s="2" t="s">
        <v>386</v>
      </c>
      <c r="B147" s="2" t="s">
        <v>387</v>
      </c>
      <c r="C147" s="2" t="s">
        <v>388</v>
      </c>
      <c r="D147" s="2" t="s">
        <v>401</v>
      </c>
      <c r="E147" s="2" t="s">
        <v>402</v>
      </c>
      <c r="F147" s="5" t="s">
        <v>403</v>
      </c>
      <c r="G147" s="2" t="s">
        <v>81</v>
      </c>
      <c r="H147" s="2" t="s">
        <v>404</v>
      </c>
      <c r="I147" s="5" t="str">
        <f>HYPERLINK("https://www.nice.org.uk/guidance/qs189", "QS189 - Suicide prevention")</f>
        <v>QS189 - Suicide prevention</v>
      </c>
      <c r="J147" s="2"/>
      <c r="K147" s="2"/>
      <c r="L147" s="2"/>
      <c r="M147" s="2"/>
      <c r="N147" s="2"/>
    </row>
    <row r="148" spans="1:14" ht="66.75">
      <c r="A148" s="2" t="s">
        <v>386</v>
      </c>
      <c r="B148" s="2" t="s">
        <v>387</v>
      </c>
      <c r="C148" s="2" t="s">
        <v>388</v>
      </c>
      <c r="D148" s="2" t="s">
        <v>272</v>
      </c>
      <c r="E148" s="2" t="s">
        <v>273</v>
      </c>
      <c r="F148" s="5" t="s">
        <v>274</v>
      </c>
      <c r="G148" s="2" t="s">
        <v>34</v>
      </c>
      <c r="H148" s="2" t="s">
        <v>405</v>
      </c>
      <c r="I148" s="2"/>
      <c r="J148" s="2"/>
      <c r="K148" s="2"/>
      <c r="L148" s="2"/>
      <c r="M148" s="2"/>
      <c r="N148" s="2"/>
    </row>
    <row r="149" spans="1:14" ht="66.75">
      <c r="A149" s="2" t="s">
        <v>386</v>
      </c>
      <c r="B149" s="2" t="s">
        <v>387</v>
      </c>
      <c r="C149" s="2" t="s">
        <v>388</v>
      </c>
      <c r="D149" s="2" t="s">
        <v>406</v>
      </c>
      <c r="E149" s="2" t="s">
        <v>407</v>
      </c>
      <c r="F149" s="5" t="s">
        <v>408</v>
      </c>
      <c r="G149" s="2" t="s">
        <v>48</v>
      </c>
      <c r="H149" s="2"/>
      <c r="I149" s="5" t="str">
        <f>HYPERLINK("https://www.nice.org.uk/guidance/qs107", "QS107 - Preventing unintentional injury in under 15s")</f>
        <v>QS107 - Preventing unintentional injury in under 15s</v>
      </c>
      <c r="J149" s="2"/>
      <c r="K149" s="2"/>
      <c r="L149" s="2"/>
      <c r="M149" s="2"/>
      <c r="N149" s="2"/>
    </row>
    <row r="150" spans="1:14" ht="60.75">
      <c r="A150" t="s">
        <v>386</v>
      </c>
      <c r="B150" s="4" t="s">
        <v>387</v>
      </c>
      <c r="C150" s="4" t="s">
        <v>409</v>
      </c>
      <c r="D150" t="s">
        <v>84</v>
      </c>
      <c r="E150" s="4" t="s">
        <v>85</v>
      </c>
      <c r="F150" s="7" t="s">
        <v>86</v>
      </c>
      <c r="G150">
        <v>1.5</v>
      </c>
    </row>
    <row r="151" spans="1:14" ht="100.5">
      <c r="A151" s="2" t="s">
        <v>410</v>
      </c>
      <c r="B151" s="2" t="s">
        <v>411</v>
      </c>
      <c r="C151" s="2" t="s">
        <v>412</v>
      </c>
      <c r="D151" s="2" t="s">
        <v>41</v>
      </c>
      <c r="E151" s="2" t="s">
        <v>42</v>
      </c>
      <c r="F151" s="5" t="s">
        <v>43</v>
      </c>
      <c r="G151" s="2" t="s">
        <v>48</v>
      </c>
      <c r="H151" s="2" t="s">
        <v>413</v>
      </c>
      <c r="I151" s="5" t="str">
        <f>HYPERLINK("https://www.nice.org.uk/guidance/qs154", "QS154 - Violent and aggressive behaviours in people with mental health problems")</f>
        <v>QS154 - Violent and aggressive behaviours in people with mental health problems</v>
      </c>
      <c r="J151" s="2"/>
      <c r="K151" s="2"/>
      <c r="L151" s="2"/>
      <c r="M151" s="2"/>
      <c r="N151" s="2"/>
    </row>
    <row r="152" spans="1:14" ht="100.5">
      <c r="A152" s="2" t="s">
        <v>410</v>
      </c>
      <c r="B152" s="2" t="s">
        <v>411</v>
      </c>
      <c r="C152" s="2" t="s">
        <v>412</v>
      </c>
      <c r="D152" s="2" t="s">
        <v>268</v>
      </c>
      <c r="E152" s="2" t="s">
        <v>269</v>
      </c>
      <c r="F152" s="5" t="s">
        <v>270</v>
      </c>
      <c r="G152" s="2" t="s">
        <v>39</v>
      </c>
      <c r="H152" s="2" t="s">
        <v>414</v>
      </c>
      <c r="I152" s="2"/>
      <c r="J152" s="2"/>
      <c r="K152" s="2"/>
      <c r="L152" s="2"/>
      <c r="M152" s="2"/>
      <c r="N152" s="2"/>
    </row>
    <row r="153" spans="1:14" ht="100.5">
      <c r="A153" s="2" t="s">
        <v>410</v>
      </c>
      <c r="B153" s="2" t="s">
        <v>411</v>
      </c>
      <c r="C153" s="2" t="s">
        <v>412</v>
      </c>
      <c r="D153" s="2" t="s">
        <v>153</v>
      </c>
      <c r="E153" s="2" t="s">
        <v>154</v>
      </c>
      <c r="F153" s="5" t="s">
        <v>155</v>
      </c>
      <c r="G153" s="2" t="s">
        <v>215</v>
      </c>
      <c r="H153" s="2" t="s">
        <v>415</v>
      </c>
      <c r="I153" s="5" t="str">
        <f>HYPERLINK("https://www.nice.org.uk/guidance/qs123", "QS123 - Home care for older people")</f>
        <v>QS123 - Home care for older people</v>
      </c>
      <c r="J153" s="2"/>
      <c r="K153" s="2"/>
      <c r="L153" s="2"/>
      <c r="M153" s="2"/>
      <c r="N153" s="2"/>
    </row>
    <row r="154" spans="1:14" ht="100.5">
      <c r="A154" s="2" t="s">
        <v>410</v>
      </c>
      <c r="B154" s="2" t="s">
        <v>411</v>
      </c>
      <c r="C154" s="2" t="s">
        <v>412</v>
      </c>
      <c r="D154" s="2" t="s">
        <v>61</v>
      </c>
      <c r="E154" s="2" t="s">
        <v>62</v>
      </c>
      <c r="F154" s="5" t="s">
        <v>63</v>
      </c>
      <c r="G154" s="2" t="s">
        <v>158</v>
      </c>
      <c r="H154" s="2" t="s">
        <v>416</v>
      </c>
      <c r="I154" s="2"/>
      <c r="J154" s="2"/>
      <c r="K154" s="2"/>
      <c r="L154" s="2"/>
      <c r="M154" s="2"/>
      <c r="N154" s="2"/>
    </row>
    <row r="155" spans="1:14" ht="100.5">
      <c r="A155" s="2" t="s">
        <v>410</v>
      </c>
      <c r="B155" s="2" t="s">
        <v>411</v>
      </c>
      <c r="C155" s="2" t="s">
        <v>412</v>
      </c>
      <c r="D155" s="2" t="s">
        <v>417</v>
      </c>
      <c r="E155" s="2" t="s">
        <v>418</v>
      </c>
      <c r="F155" s="5" t="s">
        <v>419</v>
      </c>
      <c r="G155" s="2" t="s">
        <v>48</v>
      </c>
      <c r="H155" s="2"/>
      <c r="I155" s="5" t="str">
        <f>HYPERLINK("https://www.nice.org.uk/guidance/qs105", "QS105 - Intrapartum care")</f>
        <v>QS105 - Intrapartum care</v>
      </c>
      <c r="J155" s="2"/>
      <c r="K155" s="2"/>
      <c r="L155" s="2"/>
      <c r="M155" s="2"/>
      <c r="N155" s="2"/>
    </row>
    <row r="156" spans="1:14" ht="100.5">
      <c r="A156" s="2" t="s">
        <v>410</v>
      </c>
      <c r="B156" s="2" t="s">
        <v>411</v>
      </c>
      <c r="C156" s="2" t="s">
        <v>412</v>
      </c>
      <c r="D156" s="2" t="s">
        <v>54</v>
      </c>
      <c r="E156" s="2" t="s">
        <v>55</v>
      </c>
      <c r="F156" s="5" t="s">
        <v>56</v>
      </c>
      <c r="G156" s="2" t="s">
        <v>139</v>
      </c>
      <c r="H156" s="2" t="s">
        <v>420</v>
      </c>
      <c r="I156" s="5" t="str">
        <f>HYPERLINK("https://www.nice.org.uk/guidance/qs182", "QS182 - People's experience using adult social care services")</f>
        <v>QS182 - People's experience using adult social care services</v>
      </c>
      <c r="J156" s="2"/>
      <c r="K156" s="2"/>
      <c r="L156" s="2"/>
      <c r="M156" s="2"/>
      <c r="N156" s="2"/>
    </row>
    <row r="157" spans="1:14" ht="100.5">
      <c r="A157" s="2" t="s">
        <v>410</v>
      </c>
      <c r="B157" s="2" t="s">
        <v>411</v>
      </c>
      <c r="C157" s="2" t="s">
        <v>412</v>
      </c>
      <c r="D157" s="2" t="s">
        <v>280</v>
      </c>
      <c r="E157" s="2" t="s">
        <v>281</v>
      </c>
      <c r="F157" s="5" t="s">
        <v>282</v>
      </c>
      <c r="G157" s="2" t="s">
        <v>421</v>
      </c>
      <c r="H157" s="2" t="s">
        <v>422</v>
      </c>
      <c r="I157" s="5" t="str">
        <f>HYPERLINK("https://www.nice.org.uk/guidance/qs85", "QS85 - Medicines management in care homes")</f>
        <v>QS85 - Medicines management in care homes</v>
      </c>
      <c r="J157" s="2"/>
      <c r="K157" s="2"/>
      <c r="L157" s="2"/>
      <c r="M157" s="2"/>
      <c r="N157" s="2"/>
    </row>
    <row r="158" spans="1:14" ht="100.5">
      <c r="A158" s="2" t="s">
        <v>410</v>
      </c>
      <c r="B158" s="2" t="s">
        <v>411</v>
      </c>
      <c r="C158" s="2" t="s">
        <v>412</v>
      </c>
      <c r="D158" s="2" t="s">
        <v>423</v>
      </c>
      <c r="E158" s="2" t="s">
        <v>424</v>
      </c>
      <c r="F158" s="5" t="s">
        <v>425</v>
      </c>
      <c r="G158" s="2" t="s">
        <v>48</v>
      </c>
      <c r="H158" s="2"/>
      <c r="I158" s="2"/>
      <c r="J158" s="2"/>
      <c r="K158" s="2"/>
      <c r="L158" s="2"/>
      <c r="M158" s="2"/>
      <c r="N158" s="2"/>
    </row>
    <row r="159" spans="1:14" ht="66.75">
      <c r="A159" s="2" t="s">
        <v>426</v>
      </c>
      <c r="B159" s="2" t="s">
        <v>427</v>
      </c>
      <c r="C159" s="2" t="s">
        <v>428</v>
      </c>
      <c r="D159" s="2" t="s">
        <v>429</v>
      </c>
      <c r="E159" s="2" t="s">
        <v>430</v>
      </c>
      <c r="F159" s="5" t="s">
        <v>431</v>
      </c>
      <c r="G159" s="2" t="s">
        <v>48</v>
      </c>
      <c r="H159" s="2"/>
      <c r="I159" s="5" t="str">
        <f>HYPERLINK("https://www.nice.org.uk/guidance/qs61", "QS61 - Infection prevention and control")</f>
        <v>QS61 - Infection prevention and control</v>
      </c>
      <c r="J159" s="2"/>
      <c r="K159" s="2"/>
      <c r="L159" s="2"/>
      <c r="M159" s="2"/>
      <c r="N159" s="2"/>
    </row>
    <row r="160" spans="1:14" ht="66.75">
      <c r="A160" s="2" t="s">
        <v>426</v>
      </c>
      <c r="B160" s="2" t="s">
        <v>427</v>
      </c>
      <c r="C160" s="2" t="s">
        <v>428</v>
      </c>
      <c r="D160" s="2" t="s">
        <v>432</v>
      </c>
      <c r="E160" s="2" t="s">
        <v>433</v>
      </c>
      <c r="F160" s="8" t="s">
        <v>434</v>
      </c>
      <c r="G160" s="2" t="s">
        <v>48</v>
      </c>
      <c r="H160" s="2"/>
      <c r="I160" s="2"/>
      <c r="J160" s="2"/>
      <c r="K160" s="2"/>
      <c r="L160" s="2"/>
      <c r="M160" s="2"/>
      <c r="N160" s="2"/>
    </row>
    <row r="161" spans="1:14" ht="66.75">
      <c r="A161" s="2" t="s">
        <v>426</v>
      </c>
      <c r="B161" s="2" t="s">
        <v>427</v>
      </c>
      <c r="C161" s="2" t="s">
        <v>428</v>
      </c>
      <c r="D161" s="2" t="s">
        <v>435</v>
      </c>
      <c r="E161" s="2" t="s">
        <v>436</v>
      </c>
      <c r="F161" s="8" t="s">
        <v>437</v>
      </c>
      <c r="G161" s="2" t="s">
        <v>48</v>
      </c>
      <c r="H161" s="2"/>
      <c r="I161" s="5" t="str">
        <f>HYPERLINK("https://www.nice.org.uk/guidance/qs49", "QS49 - Surgical site infection")</f>
        <v>QS49 - Surgical site infection</v>
      </c>
      <c r="J161" s="2"/>
      <c r="K161" s="2"/>
      <c r="L161" s="2"/>
      <c r="M161" s="2"/>
      <c r="N161" s="2"/>
    </row>
    <row r="162" spans="1:14" ht="66.75">
      <c r="A162" s="2" t="s">
        <v>426</v>
      </c>
      <c r="B162" s="2" t="s">
        <v>427</v>
      </c>
      <c r="C162" s="2" t="s">
        <v>428</v>
      </c>
      <c r="D162" s="2" t="s">
        <v>438</v>
      </c>
      <c r="E162" s="2" t="s">
        <v>439</v>
      </c>
      <c r="F162" s="8" t="s">
        <v>440</v>
      </c>
      <c r="G162" s="2" t="s">
        <v>48</v>
      </c>
      <c r="H162" s="2"/>
      <c r="I162" s="2"/>
      <c r="J162" s="2"/>
      <c r="K162" s="2"/>
      <c r="L162" s="2"/>
      <c r="M162" s="2"/>
      <c r="N162" s="2"/>
    </row>
    <row r="163" spans="1:14" ht="66.75">
      <c r="A163" s="2" t="s">
        <v>426</v>
      </c>
      <c r="B163" s="2" t="s">
        <v>427</v>
      </c>
      <c r="C163" s="2" t="s">
        <v>428</v>
      </c>
      <c r="D163" s="2" t="s">
        <v>441</v>
      </c>
      <c r="E163" s="2" t="s">
        <v>442</v>
      </c>
      <c r="F163" s="8" t="s">
        <v>443</v>
      </c>
      <c r="G163" s="2" t="s">
        <v>48</v>
      </c>
      <c r="H163" s="2"/>
      <c r="I163" s="5" t="str">
        <f>HYPERLINK("https://www.nice.org.uk/guidance/qs121", "QS121 - Antimicrobial stewardship")</f>
        <v>QS121 - Antimicrobial stewardship</v>
      </c>
      <c r="J163" s="2"/>
      <c r="K163" s="2"/>
      <c r="L163" s="2"/>
      <c r="M163" s="2"/>
      <c r="N163" s="2"/>
    </row>
    <row r="164" spans="1:14" ht="66.75">
      <c r="A164" s="2" t="s">
        <v>426</v>
      </c>
      <c r="B164" s="2" t="s">
        <v>427</v>
      </c>
      <c r="C164" s="2" t="s">
        <v>428</v>
      </c>
      <c r="D164" s="2" t="s">
        <v>444</v>
      </c>
      <c r="E164" s="2" t="s">
        <v>445</v>
      </c>
      <c r="F164" s="5" t="s">
        <v>446</v>
      </c>
      <c r="G164" s="2" t="s">
        <v>48</v>
      </c>
      <c r="H164" s="2"/>
      <c r="I164" s="2"/>
      <c r="J164" s="2"/>
      <c r="K164" s="2"/>
      <c r="L164" s="2"/>
      <c r="M164" s="2"/>
      <c r="N164" s="2"/>
    </row>
    <row r="165" spans="1:14" ht="66.75">
      <c r="A165" s="2" t="s">
        <v>426</v>
      </c>
      <c r="B165" s="2" t="s">
        <v>427</v>
      </c>
      <c r="C165" s="2" t="s">
        <v>428</v>
      </c>
      <c r="D165" s="2" t="s">
        <v>447</v>
      </c>
      <c r="E165" s="2" t="s">
        <v>448</v>
      </c>
      <c r="F165" s="5" t="s">
        <v>449</v>
      </c>
      <c r="G165" s="2" t="s">
        <v>48</v>
      </c>
      <c r="H165" s="2"/>
      <c r="I165" s="5" t="str">
        <f>HYPERLINK("https://www.nice.org.uk/guidance/qs113", "QS113 - Healthcare-associated infections")</f>
        <v>QS113 - Healthcare-associated infections</v>
      </c>
      <c r="J165" s="2"/>
      <c r="K165" s="2"/>
      <c r="L165" s="2"/>
      <c r="M165" s="2"/>
      <c r="N165" s="2"/>
    </row>
    <row r="166" spans="1:14" ht="66.75">
      <c r="A166" s="2" t="s">
        <v>426</v>
      </c>
      <c r="B166" s="2" t="s">
        <v>427</v>
      </c>
      <c r="C166" s="2" t="s">
        <v>428</v>
      </c>
      <c r="D166" s="2"/>
      <c r="E166" s="6" t="s">
        <v>450</v>
      </c>
      <c r="F166" s="2"/>
      <c r="G166" s="2"/>
      <c r="H166" s="2"/>
      <c r="I166" s="2"/>
      <c r="J166" s="2"/>
      <c r="K166" s="2"/>
      <c r="L166" s="2"/>
      <c r="M166" s="2"/>
      <c r="N166" s="2"/>
    </row>
    <row r="167" spans="1:14" ht="84">
      <c r="A167" s="2" t="s">
        <v>451</v>
      </c>
      <c r="B167" s="2" t="s">
        <v>452</v>
      </c>
      <c r="C167" s="2" t="s">
        <v>453</v>
      </c>
      <c r="D167" s="2" t="s">
        <v>454</v>
      </c>
      <c r="E167" s="2" t="s">
        <v>455</v>
      </c>
      <c r="F167" s="5" t="s">
        <v>456</v>
      </c>
      <c r="G167" s="2" t="s">
        <v>48</v>
      </c>
      <c r="H167" s="2"/>
      <c r="I167" s="2"/>
      <c r="J167" s="2"/>
      <c r="K167" s="2"/>
      <c r="L167" s="2"/>
      <c r="M167" s="2"/>
      <c r="N167" s="2"/>
    </row>
    <row r="168" spans="1:14" ht="84">
      <c r="A168" s="2" t="s">
        <v>451</v>
      </c>
      <c r="B168" s="2" t="s">
        <v>452</v>
      </c>
      <c r="C168" s="2" t="s">
        <v>453</v>
      </c>
      <c r="D168" s="2" t="s">
        <v>457</v>
      </c>
      <c r="E168" s="2" t="s">
        <v>458</v>
      </c>
      <c r="F168" s="5" t="s">
        <v>459</v>
      </c>
      <c r="G168" s="2" t="s">
        <v>48</v>
      </c>
      <c r="H168" s="2"/>
      <c r="I168" s="5" t="str">
        <f>HYPERLINK("https://www.nice.org.uk/guidance/qs58", "QS58 - Sickle cell  disease")</f>
        <v>QS58 - Sickle cell  disease</v>
      </c>
      <c r="J168" s="2"/>
      <c r="K168" s="2"/>
      <c r="L168" s="2"/>
      <c r="M168" s="2"/>
      <c r="N168" s="2"/>
    </row>
    <row r="169" spans="1:14" ht="84">
      <c r="A169" s="2" t="s">
        <v>451</v>
      </c>
      <c r="B169" s="2" t="s">
        <v>452</v>
      </c>
      <c r="C169" s="2" t="s">
        <v>453</v>
      </c>
      <c r="D169" s="2" t="s">
        <v>460</v>
      </c>
      <c r="E169" s="2" t="s">
        <v>461</v>
      </c>
      <c r="F169" s="5" t="s">
        <v>462</v>
      </c>
      <c r="G169" s="2" t="s">
        <v>48</v>
      </c>
      <c r="H169" s="2"/>
      <c r="I169" s="5" t="str">
        <f>HYPERLINK("https://www.nice.org.uk/guidance/qs97", "QS97 - Drug allergy")</f>
        <v>QS97 - Drug allergy</v>
      </c>
      <c r="J169" s="2"/>
      <c r="K169" s="2"/>
      <c r="L169" s="2"/>
      <c r="M169" s="2"/>
      <c r="N169" s="2"/>
    </row>
    <row r="170" spans="1:14" ht="84">
      <c r="A170" s="2" t="s">
        <v>451</v>
      </c>
      <c r="B170" s="2" t="s">
        <v>452</v>
      </c>
      <c r="C170" s="2" t="s">
        <v>453</v>
      </c>
      <c r="D170" s="2" t="s">
        <v>323</v>
      </c>
      <c r="E170" s="2" t="s">
        <v>324</v>
      </c>
      <c r="F170" s="5" t="s">
        <v>325</v>
      </c>
      <c r="G170" s="2" t="s">
        <v>463</v>
      </c>
      <c r="H170" s="2" t="s">
        <v>464</v>
      </c>
      <c r="I170" s="5" t="str">
        <f>HYPERLINK("https://www.nice.org.uk/guidance/qs115", "QS115 - Antenatal and postnatal mental health")</f>
        <v>QS115 - Antenatal and postnatal mental health</v>
      </c>
      <c r="J170" s="2"/>
      <c r="K170" s="2"/>
      <c r="L170" s="2"/>
      <c r="M170" s="2"/>
      <c r="N170" s="2"/>
    </row>
    <row r="171" spans="1:14" ht="84">
      <c r="A171" s="2" t="s">
        <v>451</v>
      </c>
      <c r="B171" s="2" t="s">
        <v>452</v>
      </c>
      <c r="C171" s="2" t="s">
        <v>453</v>
      </c>
      <c r="D171" s="2" t="s">
        <v>265</v>
      </c>
      <c r="E171" s="2" t="s">
        <v>266</v>
      </c>
      <c r="F171" s="5" t="s">
        <v>267</v>
      </c>
      <c r="G171" s="2" t="s">
        <v>48</v>
      </c>
      <c r="H171" s="2"/>
      <c r="I171" s="5" t="str">
        <f>HYPERLINK("https://www.nice.org.uk/guidance/qs149", "QS149 - Osteoporosis")</f>
        <v>QS149 - Osteoporosis</v>
      </c>
      <c r="J171" s="2"/>
      <c r="K171" s="2"/>
      <c r="L171" s="2"/>
      <c r="M171" s="2"/>
      <c r="N171" s="2"/>
    </row>
    <row r="172" spans="1:14" ht="84">
      <c r="A172" s="2" t="s">
        <v>451</v>
      </c>
      <c r="B172" s="2" t="s">
        <v>452</v>
      </c>
      <c r="C172" s="2" t="s">
        <v>453</v>
      </c>
      <c r="D172" s="2" t="s">
        <v>465</v>
      </c>
      <c r="E172" s="2" t="s">
        <v>466</v>
      </c>
      <c r="F172" s="5" t="s">
        <v>467</v>
      </c>
      <c r="G172" s="2" t="s">
        <v>39</v>
      </c>
      <c r="H172" s="2"/>
      <c r="I172" s="2"/>
      <c r="J172" s="2"/>
      <c r="K172" s="2"/>
      <c r="L172" s="2"/>
      <c r="M172" s="2"/>
      <c r="N172" s="2"/>
    </row>
    <row r="173" spans="1:14" ht="84">
      <c r="A173" s="2" t="s">
        <v>451</v>
      </c>
      <c r="B173" s="2" t="s">
        <v>452</v>
      </c>
      <c r="C173" s="2" t="s">
        <v>453</v>
      </c>
      <c r="D173" s="2" t="s">
        <v>468</v>
      </c>
      <c r="E173" s="2" t="s">
        <v>469</v>
      </c>
      <c r="F173" s="5" t="s">
        <v>470</v>
      </c>
      <c r="G173" s="2" t="s">
        <v>48</v>
      </c>
      <c r="H173" s="2"/>
      <c r="I173" s="2"/>
      <c r="J173" s="2"/>
      <c r="K173" s="2"/>
      <c r="L173" s="2"/>
      <c r="M173" s="2"/>
      <c r="N173" s="2"/>
    </row>
    <row r="174" spans="1:14" ht="84">
      <c r="A174" s="2" t="s">
        <v>451</v>
      </c>
      <c r="B174" s="2" t="s">
        <v>452</v>
      </c>
      <c r="C174" s="2" t="s">
        <v>453</v>
      </c>
      <c r="D174" s="2" t="s">
        <v>276</v>
      </c>
      <c r="E174" s="2" t="s">
        <v>277</v>
      </c>
      <c r="F174" s="5" t="s">
        <v>278</v>
      </c>
      <c r="G174" s="2" t="s">
        <v>48</v>
      </c>
      <c r="H174" s="2"/>
      <c r="I174" s="5" t="str">
        <f>HYPERLINK("https://www.nice.org.uk/guidance/qs120", "QS120 - Medicines optimisation")</f>
        <v>QS120 - Medicines optimisation</v>
      </c>
      <c r="J174" s="2"/>
      <c r="K174" s="2"/>
      <c r="L174" s="2"/>
      <c r="M174" s="2"/>
      <c r="N174" s="2"/>
    </row>
    <row r="175" spans="1:14" ht="84">
      <c r="A175" s="2" t="s">
        <v>451</v>
      </c>
      <c r="B175" s="2" t="s">
        <v>452</v>
      </c>
      <c r="C175" s="2" t="s">
        <v>453</v>
      </c>
      <c r="D175" s="2" t="s">
        <v>163</v>
      </c>
      <c r="E175" s="2" t="s">
        <v>164</v>
      </c>
      <c r="F175" s="5" t="s">
        <v>165</v>
      </c>
      <c r="G175" s="2" t="s">
        <v>48</v>
      </c>
      <c r="H175" s="2"/>
      <c r="I175" s="5" t="str">
        <f>HYPERLINK("https://www.nice.org.uk/guidance/qs153", "QS153 - Multimorbidity")</f>
        <v>QS153 - Multimorbidity</v>
      </c>
      <c r="J175" s="2"/>
      <c r="K175" s="2"/>
      <c r="L175" s="2"/>
      <c r="M175" s="2"/>
      <c r="N175" s="2"/>
    </row>
    <row r="176" spans="1:14" ht="84">
      <c r="A176" s="2" t="s">
        <v>451</v>
      </c>
      <c r="B176" s="2" t="s">
        <v>452</v>
      </c>
      <c r="C176" s="2" t="s">
        <v>453</v>
      </c>
      <c r="D176" s="2" t="s">
        <v>471</v>
      </c>
      <c r="E176" s="2" t="s">
        <v>472</v>
      </c>
      <c r="F176" s="5" t="s">
        <v>473</v>
      </c>
      <c r="G176" s="2" t="s">
        <v>48</v>
      </c>
      <c r="H176" s="2"/>
      <c r="I176" s="5" t="str">
        <f>HYPERLINK("https://www.nice.org.uk/guidance/qs171", "QS171 - Medicines management for people receiving social care in the community")</f>
        <v>QS171 - Medicines management for people receiving social care in the community</v>
      </c>
      <c r="J176" s="2"/>
      <c r="K176" s="2"/>
      <c r="L176" s="2"/>
      <c r="M176" s="2"/>
      <c r="N176" s="2"/>
    </row>
    <row r="177" spans="1:14" ht="84">
      <c r="A177" s="2" t="s">
        <v>451</v>
      </c>
      <c r="B177" s="2" t="s">
        <v>452</v>
      </c>
      <c r="C177" s="2" t="s">
        <v>453</v>
      </c>
      <c r="D177" s="2" t="s">
        <v>280</v>
      </c>
      <c r="E177" s="2" t="s">
        <v>281</v>
      </c>
      <c r="F177" s="5" t="s">
        <v>282</v>
      </c>
      <c r="G177" s="2" t="s">
        <v>48</v>
      </c>
      <c r="H177" s="2"/>
      <c r="I177" s="5" t="str">
        <f>HYPERLINK("https://www.nice.org.uk/guidance/qs85", "QS85 - Medicines management in care homes")</f>
        <v>QS85 - Medicines management in care homes</v>
      </c>
      <c r="J177" s="2"/>
      <c r="K177" s="2"/>
      <c r="L177" s="2"/>
      <c r="M177" s="2"/>
      <c r="N177" s="2"/>
    </row>
    <row r="178" spans="1:14" ht="117">
      <c r="A178" s="2" t="s">
        <v>474</v>
      </c>
      <c r="B178" s="2" t="s">
        <v>475</v>
      </c>
      <c r="C178" s="2" t="s">
        <v>476</v>
      </c>
      <c r="D178" s="2"/>
      <c r="E178" s="2"/>
      <c r="F178" s="2"/>
      <c r="G178" s="2"/>
      <c r="H178" s="2"/>
      <c r="I178" s="2"/>
      <c r="J178" s="2"/>
      <c r="K178" s="2"/>
      <c r="L178" s="2"/>
      <c r="M178" s="2"/>
      <c r="N178" s="2"/>
    </row>
    <row r="179" spans="1:14" ht="112.5">
      <c r="A179" s="2" t="s">
        <v>477</v>
      </c>
      <c r="B179" s="2" t="s">
        <v>478</v>
      </c>
      <c r="C179" s="2" t="s">
        <v>479</v>
      </c>
      <c r="D179" s="2"/>
      <c r="E179" s="2"/>
      <c r="F179" s="2"/>
      <c r="G179" s="2"/>
      <c r="H179" s="2"/>
      <c r="I179" s="2"/>
      <c r="J179" s="2"/>
      <c r="K179" s="2"/>
      <c r="L179" s="2"/>
      <c r="M179" s="2"/>
      <c r="N179" s="2"/>
    </row>
    <row r="180" spans="1:14" ht="42.6">
      <c r="A180" s="2" t="s">
        <v>480</v>
      </c>
      <c r="B180" s="2" t="s">
        <v>481</v>
      </c>
      <c r="C180" s="2" t="s">
        <v>482</v>
      </c>
      <c r="D180" s="2"/>
      <c r="E180" s="2"/>
      <c r="F180" s="2"/>
      <c r="G180" s="2"/>
      <c r="H180" s="2"/>
      <c r="I180" s="2"/>
      <c r="J180" s="2"/>
      <c r="K180" s="2"/>
      <c r="L180" s="2"/>
      <c r="M180" s="2"/>
      <c r="N180" s="2"/>
    </row>
    <row r="181" spans="1:14" ht="112.5">
      <c r="A181" s="2" t="s">
        <v>483</v>
      </c>
      <c r="B181" s="2" t="s">
        <v>484</v>
      </c>
      <c r="C181" s="2" t="s">
        <v>485</v>
      </c>
      <c r="D181" s="2"/>
      <c r="E181" s="2"/>
      <c r="F181" s="2"/>
      <c r="G181" s="2"/>
      <c r="H181" s="2"/>
      <c r="I181" s="2"/>
      <c r="J181" s="2"/>
      <c r="K181" s="2"/>
      <c r="L181" s="2"/>
      <c r="M181" s="2"/>
      <c r="N181" s="2"/>
    </row>
    <row r="182" spans="1:14" ht="70.5">
      <c r="A182" s="2" t="s">
        <v>486</v>
      </c>
      <c r="B182" s="2" t="s">
        <v>487</v>
      </c>
      <c r="C182" s="2" t="s">
        <v>488</v>
      </c>
      <c r="D182" s="2"/>
      <c r="E182" s="2"/>
      <c r="F182" s="2"/>
      <c r="G182" s="2"/>
      <c r="H182" s="2"/>
      <c r="I182" s="2"/>
      <c r="J182" s="2"/>
      <c r="K182" s="2"/>
      <c r="L182" s="2"/>
      <c r="M182" s="2"/>
      <c r="N182" s="2"/>
    </row>
    <row r="183" spans="1:14" ht="112.5">
      <c r="A183" s="2" t="s">
        <v>489</v>
      </c>
      <c r="B183" s="2" t="s">
        <v>490</v>
      </c>
      <c r="C183" s="2" t="s">
        <v>491</v>
      </c>
      <c r="D183" s="2"/>
      <c r="E183" s="2"/>
      <c r="F183" s="2"/>
      <c r="G183" s="2"/>
      <c r="H183" s="2"/>
      <c r="I183" s="2"/>
      <c r="J183" s="2"/>
      <c r="K183" s="2"/>
      <c r="L183" s="2"/>
      <c r="M183" s="2"/>
      <c r="N183" s="2"/>
    </row>
    <row r="184" spans="1:14" ht="72.599999999999994">
      <c r="A184" t="s">
        <v>489</v>
      </c>
      <c r="B184" s="4" t="s">
        <v>487</v>
      </c>
      <c r="C184" s="4" t="s">
        <v>488</v>
      </c>
      <c r="E184" s="4"/>
      <c r="F184" s="7"/>
    </row>
    <row r="185" spans="1:14" ht="70.5">
      <c r="A185" s="2" t="s">
        <v>492</v>
      </c>
      <c r="B185" s="2" t="s">
        <v>493</v>
      </c>
      <c r="C185" s="2" t="s">
        <v>494</v>
      </c>
      <c r="D185" s="2"/>
      <c r="E185" s="2"/>
      <c r="F185" s="2"/>
      <c r="G185" s="2"/>
      <c r="H185" s="2"/>
      <c r="I185" s="2"/>
      <c r="J185" s="2"/>
      <c r="K185" s="2"/>
      <c r="L185" s="2"/>
      <c r="M185" s="2"/>
      <c r="N185" s="2"/>
    </row>
    <row r="186" spans="1:14" ht="56.45">
      <c r="A186" s="2" t="s">
        <v>495</v>
      </c>
      <c r="B186" s="2" t="s">
        <v>496</v>
      </c>
      <c r="C186" s="2" t="s">
        <v>497</v>
      </c>
      <c r="D186" s="2"/>
      <c r="E186" s="2"/>
      <c r="F186" s="2"/>
      <c r="G186" s="2"/>
      <c r="H186" s="2"/>
      <c r="I186" s="2"/>
      <c r="J186" s="2"/>
      <c r="K186" s="2"/>
      <c r="L186" s="2"/>
      <c r="M186" s="2"/>
      <c r="N186" s="2"/>
    </row>
    <row r="187" spans="1:14">
      <c r="B187" s="4"/>
      <c r="C187" s="4"/>
    </row>
    <row r="188" spans="1:14">
      <c r="B188" s="4"/>
      <c r="C188" s="4"/>
    </row>
    <row r="189" spans="1:14">
      <c r="B189" s="4"/>
      <c r="C189" s="4"/>
    </row>
    <row r="190" spans="1:14">
      <c r="B190" s="4"/>
      <c r="C190" s="4"/>
    </row>
    <row r="191" spans="1:14">
      <c r="B191" s="4"/>
      <c r="C191" s="4"/>
    </row>
    <row r="192" spans="1:14">
      <c r="B192" s="4"/>
      <c r="C192" s="4"/>
    </row>
    <row r="193" spans="2:3">
      <c r="B193" s="4"/>
      <c r="C193" s="4"/>
    </row>
    <row r="194" spans="2:3">
      <c r="B194" s="4"/>
      <c r="C194" s="4"/>
    </row>
    <row r="195" spans="2:3">
      <c r="B195" s="4"/>
      <c r="C195" s="4"/>
    </row>
    <row r="196" spans="2:3">
      <c r="B196" s="4"/>
      <c r="C196" s="4"/>
    </row>
    <row r="197" spans="2:3">
      <c r="B197" s="4"/>
      <c r="C197" s="4"/>
    </row>
    <row r="198" spans="2:3">
      <c r="B198" s="4"/>
      <c r="C198" s="4"/>
    </row>
    <row r="199" spans="2:3">
      <c r="B199" s="4"/>
      <c r="C199" s="4"/>
    </row>
    <row r="200" spans="2:3">
      <c r="B200" s="4"/>
      <c r="C200" s="4"/>
    </row>
    <row r="201" spans="2:3">
      <c r="B201" s="4"/>
      <c r="C201" s="4"/>
    </row>
    <row r="202" spans="2:3">
      <c r="B202" s="4"/>
      <c r="C202" s="4"/>
    </row>
    <row r="203" spans="2:3">
      <c r="B203" s="4"/>
      <c r="C203" s="4"/>
    </row>
    <row r="204" spans="2:3">
      <c r="C204" s="4"/>
    </row>
    <row r="205" spans="2:3">
      <c r="C205" s="4"/>
    </row>
    <row r="206" spans="2:3">
      <c r="C206" s="4"/>
    </row>
    <row r="207" spans="2:3">
      <c r="C207" s="4"/>
    </row>
    <row r="208" spans="2:3">
      <c r="C208" s="4"/>
    </row>
    <row r="209" spans="3:3">
      <c r="C209" s="4"/>
    </row>
    <row r="210" spans="3:3">
      <c r="C210" s="4"/>
    </row>
    <row r="211" spans="3:3">
      <c r="C211" s="4"/>
    </row>
    <row r="212" spans="3:3">
      <c r="C212" s="4"/>
    </row>
    <row r="213" spans="3:3">
      <c r="C213" s="4"/>
    </row>
    <row r="214" spans="3:3">
      <c r="C214" s="4"/>
    </row>
    <row r="215" spans="3:3">
      <c r="C215" s="4"/>
    </row>
  </sheetData>
  <hyperlinks>
    <hyperlink ref="F88" r:id="rId1" xr:uid="{00000000-0004-0000-0100-000000000000}"/>
    <hyperlink ref="F93" r:id="rId2" xr:uid="{00000000-0004-0000-0100-000001000000}"/>
    <hyperlink ref="F92" r:id="rId3" xr:uid="{00000000-0004-0000-0100-000002000000}"/>
    <hyperlink ref="F89" r:id="rId4" xr:uid="{00000000-0004-0000-0100-000003000000}"/>
    <hyperlink ref="F97" r:id="rId5" xr:uid="{00000000-0004-0000-0100-000004000000}"/>
    <hyperlink ref="F91" r:id="rId6" xr:uid="{00000000-0004-0000-0100-000005000000}"/>
    <hyperlink ref="F96" r:id="rId7" xr:uid="{00000000-0004-0000-0100-000006000000}"/>
    <hyperlink ref="F95" r:id="rId8" xr:uid="{00000000-0004-0000-0100-000007000000}"/>
    <hyperlink ref="F90" r:id="rId9" xr:uid="{00000000-0004-0000-0100-000008000000}"/>
    <hyperlink ref="F94" r:id="rId10" xr:uid="{00000000-0004-0000-0100-000009000000}"/>
    <hyperlink ref="F99" r:id="rId11" xr:uid="{00000000-0004-0000-0100-00000A000000}"/>
    <hyperlink ref="F103" r:id="rId12" xr:uid="{00000000-0004-0000-0100-00000B000000}"/>
    <hyperlink ref="F109" r:id="rId13" xr:uid="{00000000-0004-0000-0100-00000C000000}"/>
    <hyperlink ref="F106" r:id="rId14" xr:uid="{00000000-0004-0000-0100-00000D000000}"/>
    <hyperlink ref="F105" r:id="rId15" xr:uid="{00000000-0004-0000-0100-00000E000000}"/>
    <hyperlink ref="F98" r:id="rId16" xr:uid="{00000000-0004-0000-0100-00000F000000}"/>
    <hyperlink ref="F107" r:id="rId17" xr:uid="{00000000-0004-0000-0100-000010000000}"/>
    <hyperlink ref="F108" r:id="rId18" xr:uid="{00000000-0004-0000-0100-000011000000}"/>
    <hyperlink ref="F112" r:id="rId19" xr:uid="{00000000-0004-0000-0100-000012000000}"/>
    <hyperlink ref="F110" r:id="rId20" xr:uid="{00000000-0004-0000-0100-000013000000}"/>
    <hyperlink ref="F111" r:id="rId21" xr:uid="{00000000-0004-0000-0100-000014000000}"/>
    <hyperlink ref="F101" r:id="rId22" xr:uid="{00000000-0004-0000-0100-000015000000}"/>
    <hyperlink ref="F102" r:id="rId23" xr:uid="{00000000-0004-0000-0100-000016000000}"/>
    <hyperlink ref="F104" r:id="rId24" xr:uid="{00000000-0004-0000-0100-000017000000}"/>
    <hyperlink ref="F100" r:id="rId25" xr:uid="{00000000-0004-0000-0100-000018000000}"/>
    <hyperlink ref="F123" r:id="rId26" xr:uid="{00000000-0004-0000-0100-000019000000}"/>
    <hyperlink ref="F125" r:id="rId27" xr:uid="{00000000-0004-0000-0100-00001A000000}"/>
    <hyperlink ref="F130" r:id="rId28" xr:uid="{00000000-0004-0000-0100-00001B000000}"/>
    <hyperlink ref="F121" r:id="rId29" xr:uid="{00000000-0004-0000-0100-00001C000000}"/>
    <hyperlink ref="F128" r:id="rId30" xr:uid="{00000000-0004-0000-0100-00001D000000}"/>
    <hyperlink ref="F133" r:id="rId31" xr:uid="{00000000-0004-0000-0100-00001E000000}"/>
    <hyperlink ref="F126" r:id="rId32" xr:uid="{00000000-0004-0000-0100-00001F000000}"/>
    <hyperlink ref="F124" r:id="rId33" xr:uid="{00000000-0004-0000-0100-000020000000}"/>
    <hyperlink ref="F116" r:id="rId34" xr:uid="{00000000-0004-0000-0100-000021000000}"/>
    <hyperlink ref="F127" r:id="rId35" xr:uid="{00000000-0004-0000-0100-000022000000}"/>
    <hyperlink ref="F136" r:id="rId36" xr:uid="{00000000-0004-0000-0100-000023000000}"/>
    <hyperlink ref="F135" r:id="rId37" xr:uid="{00000000-0004-0000-0100-000024000000}"/>
    <hyperlink ref="F134" r:id="rId38" xr:uid="{00000000-0004-0000-0100-000025000000}"/>
    <hyperlink ref="F132" r:id="rId39" xr:uid="{00000000-0004-0000-0100-000026000000}"/>
    <hyperlink ref="F119" r:id="rId40" xr:uid="{00000000-0004-0000-0100-000027000000}"/>
    <hyperlink ref="F131" r:id="rId41" xr:uid="{00000000-0004-0000-0100-000028000000}"/>
    <hyperlink ref="F118" r:id="rId42" xr:uid="{00000000-0004-0000-0100-000029000000}"/>
    <hyperlink ref="F115" r:id="rId43" xr:uid="{00000000-0004-0000-0100-00002B000000}"/>
    <hyperlink ref="F114" r:id="rId44" xr:uid="{00000000-0004-0000-0100-00002C000000}"/>
    <hyperlink ref="F120" r:id="rId45" xr:uid="{00000000-0004-0000-0100-00002D000000}"/>
    <hyperlink ref="F129" r:id="rId46" xr:uid="{00000000-0004-0000-0100-00002E000000}"/>
    <hyperlink ref="F122" r:id="rId47" xr:uid="{00000000-0004-0000-0100-00002F000000}"/>
    <hyperlink ref="F137" r:id="rId48" xr:uid="{00000000-0004-0000-0100-000030000000}"/>
    <hyperlink ref="F140" r:id="rId49" xr:uid="{00000000-0004-0000-0100-000031000000}"/>
    <hyperlink ref="F139" r:id="rId50" xr:uid="{00000000-0004-0000-0100-000032000000}"/>
    <hyperlink ref="F142" r:id="rId51" xr:uid="{00000000-0004-0000-0100-000033000000}"/>
    <hyperlink ref="F138" r:id="rId52" xr:uid="{00000000-0004-0000-0100-000034000000}"/>
    <hyperlink ref="F144" r:id="rId53" xr:uid="{00000000-0004-0000-0100-000035000000}"/>
    <hyperlink ref="F149" r:id="rId54" xr:uid="{00000000-0004-0000-0100-000036000000}"/>
    <hyperlink ref="F148" r:id="rId55" xr:uid="{00000000-0004-0000-0100-000037000000}"/>
    <hyperlink ref="F146" r:id="rId56" xr:uid="{00000000-0004-0000-0100-000038000000}"/>
    <hyperlink ref="F147" r:id="rId57" xr:uid="{00000000-0004-0000-0100-000039000000}"/>
    <hyperlink ref="F143" r:id="rId58" xr:uid="{00000000-0004-0000-0100-00003A000000}"/>
    <hyperlink ref="F145" r:id="rId59" xr:uid="{00000000-0004-0000-0100-00003B000000}"/>
    <hyperlink ref="F156" r:id="rId60" xr:uid="{00000000-0004-0000-0100-00003C000000}"/>
    <hyperlink ref="F153" r:id="rId61" xr:uid="{00000000-0004-0000-0100-00003D000000}"/>
    <hyperlink ref="F158" r:id="rId62" xr:uid="{00000000-0004-0000-0100-00003E000000}"/>
    <hyperlink ref="F157" r:id="rId63" xr:uid="{00000000-0004-0000-0100-00003F000000}"/>
    <hyperlink ref="F151" r:id="rId64" xr:uid="{00000000-0004-0000-0100-000040000000}"/>
    <hyperlink ref="F155" r:id="rId65" xr:uid="{00000000-0004-0000-0100-000041000000}"/>
    <hyperlink ref="F152" r:id="rId66" xr:uid="{00000000-0004-0000-0100-000042000000}"/>
    <hyperlink ref="F154" r:id="rId67" xr:uid="{00000000-0004-0000-0100-000043000000}"/>
    <hyperlink ref="F159" r:id="rId68" xr:uid="{00000000-0004-0000-0100-000044000000}"/>
    <hyperlink ref="F165" r:id="rId69" xr:uid="{00000000-0004-0000-0100-000045000000}"/>
    <hyperlink ref="F161" r:id="rId70" xr:uid="{00000000-0004-0000-0100-000046000000}"/>
    <hyperlink ref="F163" r:id="rId71" xr:uid="{00000000-0004-0000-0100-000047000000}"/>
    <hyperlink ref="F162" r:id="rId72" xr:uid="{00000000-0004-0000-0100-000048000000}"/>
    <hyperlink ref="F164" r:id="rId73" xr:uid="{00000000-0004-0000-0100-00004A000000}"/>
    <hyperlink ref="F174" r:id="rId74" xr:uid="{00000000-0004-0000-0100-00004B000000}"/>
    <hyperlink ref="F176" r:id="rId75" xr:uid="{00000000-0004-0000-0100-00004C000000}"/>
    <hyperlink ref="F171" r:id="rId76" xr:uid="{00000000-0004-0000-0100-00004D000000}"/>
    <hyperlink ref="F173" r:id="rId77" xr:uid="{00000000-0004-0000-0100-00004E000000}"/>
    <hyperlink ref="F175" r:id="rId78" xr:uid="{00000000-0004-0000-0100-00004F000000}"/>
    <hyperlink ref="F177" r:id="rId79" xr:uid="{00000000-0004-0000-0100-000050000000}"/>
    <hyperlink ref="F170" r:id="rId80" xr:uid="{00000000-0004-0000-0100-000051000000}"/>
    <hyperlink ref="F169" r:id="rId81" xr:uid="{00000000-0004-0000-0100-000052000000}"/>
    <hyperlink ref="F168" r:id="rId82" xr:uid="{00000000-0004-0000-0100-000053000000}"/>
    <hyperlink ref="F172" r:id="rId83" xr:uid="{00000000-0004-0000-0100-000054000000}"/>
    <hyperlink ref="F167" r:id="rId84" xr:uid="{00000000-0004-0000-0100-000055000000}"/>
    <hyperlink ref="F23" r:id="rId85" xr:uid="{00000000-0004-0000-0100-000056000000}"/>
    <hyperlink ref="F26" r:id="rId86" xr:uid="{00000000-0004-0000-0100-000057000000}"/>
    <hyperlink ref="F25" r:id="rId87" xr:uid="{00000000-0004-0000-0100-000058000000}"/>
    <hyperlink ref="F24" r:id="rId88" xr:uid="{00000000-0004-0000-0100-000059000000}"/>
    <hyperlink ref="F27" r:id="rId89" xr:uid="{00000000-0004-0000-0100-00005A000000}"/>
    <hyperlink ref="F33" r:id="rId90" xr:uid="{00000000-0004-0000-0100-00005B000000}"/>
    <hyperlink ref="F30" r:id="rId91" xr:uid="{00000000-0004-0000-0100-00005C000000}"/>
    <hyperlink ref="F29" r:id="rId92" xr:uid="{00000000-0004-0000-0100-00005D000000}"/>
    <hyperlink ref="F22" r:id="rId93" xr:uid="{00000000-0004-0000-0100-00005E000000}"/>
    <hyperlink ref="F28" r:id="rId94" xr:uid="{00000000-0004-0000-0100-00005F000000}"/>
    <hyperlink ref="F31" r:id="rId95" xr:uid="{00000000-0004-0000-0100-000060000000}"/>
    <hyperlink ref="F34" r:id="rId96" xr:uid="{00000000-0004-0000-0100-000061000000}"/>
    <hyperlink ref="F32" r:id="rId97" xr:uid="{00000000-0004-0000-0100-000062000000}"/>
    <hyperlink ref="F36" r:id="rId98" xr:uid="{00000000-0004-0000-0100-000063000000}"/>
    <hyperlink ref="F46" r:id="rId99" xr:uid="{00000000-0004-0000-0100-000064000000}"/>
    <hyperlink ref="F42" r:id="rId100" xr:uid="{00000000-0004-0000-0100-000065000000}"/>
    <hyperlink ref="F41" r:id="rId101" xr:uid="{00000000-0004-0000-0100-000066000000}"/>
    <hyperlink ref="F43" r:id="rId102" xr:uid="{00000000-0004-0000-0100-000067000000}"/>
    <hyperlink ref="F38" r:id="rId103" xr:uid="{00000000-0004-0000-0100-000068000000}"/>
    <hyperlink ref="F45" r:id="rId104" xr:uid="{00000000-0004-0000-0100-000069000000}"/>
    <hyperlink ref="F44" r:id="rId105" xr:uid="{00000000-0004-0000-0100-00006A000000}"/>
    <hyperlink ref="F49" r:id="rId106" xr:uid="{00000000-0004-0000-0100-00006B000000}"/>
    <hyperlink ref="F48" r:id="rId107" xr:uid="{00000000-0004-0000-0100-00006C000000}"/>
    <hyperlink ref="F47" r:id="rId108" xr:uid="{00000000-0004-0000-0100-00006D000000}"/>
    <hyperlink ref="F39" r:id="rId109" xr:uid="{00000000-0004-0000-0100-00006E000000}"/>
    <hyperlink ref="F40" r:id="rId110" xr:uid="{00000000-0004-0000-0100-00006F000000}"/>
    <hyperlink ref="F51" r:id="rId111" xr:uid="{00000000-0004-0000-0100-000070000000}"/>
    <hyperlink ref="F56" r:id="rId112" xr:uid="{00000000-0004-0000-0100-000071000000}"/>
    <hyperlink ref="F55" r:id="rId113" xr:uid="{00000000-0004-0000-0100-000072000000}"/>
    <hyperlink ref="F54" r:id="rId114" xr:uid="{00000000-0004-0000-0100-000073000000}"/>
    <hyperlink ref="F57" r:id="rId115" xr:uid="{00000000-0004-0000-0100-000074000000}"/>
    <hyperlink ref="F53" r:id="rId116" xr:uid="{00000000-0004-0000-0100-000075000000}"/>
    <hyperlink ref="F5" r:id="rId117" xr:uid="{00000000-0004-0000-0100-000076000000}"/>
    <hyperlink ref="F3" r:id="rId118" xr:uid="{00000000-0004-0000-0100-000077000000}"/>
    <hyperlink ref="F6" r:id="rId119" xr:uid="{00000000-0004-0000-0100-000078000000}"/>
    <hyperlink ref="F2" r:id="rId120" xr:uid="{00000000-0004-0000-0100-000079000000}"/>
    <hyperlink ref="F4" r:id="rId121" xr:uid="{00000000-0004-0000-0100-00007A000000}"/>
    <hyperlink ref="F7" r:id="rId122" xr:uid="{00000000-0004-0000-0100-00007B000000}"/>
    <hyperlink ref="F8" r:id="rId123" xr:uid="{00000000-0004-0000-0100-00007C000000}"/>
    <hyperlink ref="F9" r:id="rId124" xr:uid="{00000000-0004-0000-0100-00007D000000}"/>
    <hyperlink ref="F11" r:id="rId125" xr:uid="{00000000-0004-0000-0100-00007E000000}"/>
    <hyperlink ref="F10" r:id="rId126" xr:uid="{00000000-0004-0000-0100-00007F000000}"/>
    <hyperlink ref="F16" r:id="rId127" xr:uid="{00000000-0004-0000-0100-000081000000}"/>
    <hyperlink ref="F15" r:id="rId128" xr:uid="{00000000-0004-0000-0100-000082000000}"/>
    <hyperlink ref="F14" r:id="rId129" xr:uid="{00000000-0004-0000-0100-000083000000}"/>
    <hyperlink ref="F13" r:id="rId130" xr:uid="{00000000-0004-0000-0100-000084000000}"/>
    <hyperlink ref="F21" r:id="rId131" xr:uid="{00000000-0004-0000-0100-000085000000}"/>
    <hyperlink ref="F19" r:id="rId132" xr:uid="{00000000-0004-0000-0100-000086000000}"/>
    <hyperlink ref="F20" r:id="rId133" xr:uid="{00000000-0004-0000-0100-000087000000}"/>
    <hyperlink ref="F59" r:id="rId134" xr:uid="{00000000-0004-0000-0100-000088000000}"/>
    <hyperlink ref="F60" r:id="rId135" xr:uid="{00000000-0004-0000-0100-000089000000}"/>
    <hyperlink ref="F61" r:id="rId136" xr:uid="{00000000-0004-0000-0100-00008A000000}"/>
    <hyperlink ref="F63" r:id="rId137" xr:uid="{00000000-0004-0000-0100-00008B000000}"/>
    <hyperlink ref="F66" r:id="rId138" xr:uid="{00000000-0004-0000-0100-00008C000000}"/>
    <hyperlink ref="F65" r:id="rId139" xr:uid="{00000000-0004-0000-0100-00008D000000}"/>
    <hyperlink ref="F67" r:id="rId140" xr:uid="{00000000-0004-0000-0100-00008E000000}"/>
    <hyperlink ref="F69" r:id="rId141" xr:uid="{00000000-0004-0000-0100-00008F000000}"/>
    <hyperlink ref="F72" r:id="rId142" xr:uid="{00000000-0004-0000-0100-000090000000}"/>
    <hyperlink ref="F70" r:id="rId143" xr:uid="{00000000-0004-0000-0100-000091000000}"/>
    <hyperlink ref="F71" r:id="rId144" xr:uid="{00000000-0004-0000-0100-000092000000}"/>
    <hyperlink ref="F74" r:id="rId145" xr:uid="{00000000-0004-0000-0100-000093000000}"/>
    <hyperlink ref="F73" r:id="rId146" xr:uid="{00000000-0004-0000-0100-000094000000}"/>
    <hyperlink ref="F75" r:id="rId147" xr:uid="{00000000-0004-0000-0100-000095000000}"/>
    <hyperlink ref="F81" r:id="rId148" xr:uid="{00000000-0004-0000-0100-000096000000}"/>
    <hyperlink ref="F78" r:id="rId149" xr:uid="{00000000-0004-0000-0100-000097000000}"/>
    <hyperlink ref="F80" r:id="rId150" xr:uid="{00000000-0004-0000-0100-000098000000}"/>
    <hyperlink ref="F84" r:id="rId151" xr:uid="{00000000-0004-0000-0100-000099000000}"/>
    <hyperlink ref="F83" r:id="rId152" xr:uid="{00000000-0004-0000-0100-00009A000000}"/>
    <hyperlink ref="F86" r:id="rId153" xr:uid="{00000000-0004-0000-0100-00009B000000}"/>
    <hyperlink ref="F77" r:id="rId154" xr:uid="{00000000-0004-0000-0100-00009C000000}"/>
    <hyperlink ref="F85" r:id="rId155" xr:uid="{00000000-0004-0000-0100-00009D000000}"/>
    <hyperlink ref="F76" r:id="rId156" xr:uid="{00000000-0004-0000-0100-00009E000000}"/>
    <hyperlink ref="F82" r:id="rId157" xr:uid="{00000000-0004-0000-0100-00009F000000}"/>
    <hyperlink ref="F79" r:id="rId158" xr:uid="{00000000-0004-0000-0100-0000A0000000}"/>
    <hyperlink ref="F155:F158" r:id="rId159" display="https://www.nice.org.uk/guidance/ng229" xr:uid="{94DDE664-9CCA-4F4D-BFF5-BCAA95675FE3}"/>
    <hyperlink ref="F180" r:id="rId160" display="Overview | Community pharmacies: promoting health and wellbeing | Guidance | NICE" xr:uid="{036C67A1-DDC5-4620-BFF3-6E5151E27CEE}"/>
    <hyperlink ref="F182:F186" r:id="rId161" display="Overview | Learning disabilities and behaviour that challenges: service design and delivery | Guidance | NICE" xr:uid="{E4C2215E-908A-43AE-BD26-2D29FB603FDC}"/>
    <hyperlink ref="F18" r:id="rId162" xr:uid="{0EC6A50D-24F1-4310-8D14-9E02BFEE1B20}"/>
    <hyperlink ref="F50" r:id="rId163" xr:uid="{59E38AD0-13F0-4828-AF88-2EFE48F6B19A}"/>
    <hyperlink ref="I50" r:id="rId164" xr:uid="{4DF1222E-506D-4886-8ABC-541C1323B33F}"/>
    <hyperlink ref="F150" r:id="rId165" xr:uid="{0959B925-1007-4FB7-B152-BFA924E2B94C}"/>
    <hyperlink ref="I121" r:id="rId166" xr:uid="{2694A7D6-1B03-4B41-B209-E0C1DD6AF805}"/>
    <hyperlink ref="F141" r:id="rId167" xr:uid="{47884C92-F2BA-4ABF-A560-6E78959F4BD2}"/>
    <hyperlink ref="I141" r:id="rId168" xr:uid="{A69C7129-4DD4-48D8-A877-25B2F499F158}"/>
    <hyperlink ref="F58" r:id="rId169" xr:uid="{603BF64F-ED89-488C-A761-C0227759CF4E}"/>
    <hyperlink ref="F68" r:id="rId170" xr:uid="{F1C5BD5A-C8D0-4BE2-80D4-0A9CE230483B}"/>
    <hyperlink ref="F117" r:id="rId171" xr:uid="{00000000-0004-0000-0100-00002A000000}"/>
    <hyperlink ref="F160" r:id="rId172" xr:uid="{4B312F71-60E2-4FEA-ADF9-0EF2E40B7633}"/>
  </hyperlinks>
  <pageMargins left="0.7" right="0.7" top="0.75" bottom="0.75" header="0.3" footer="0.3"/>
  <pageSetup paperSize="9" orientation="portrait" horizontalDpi="300" verticalDpi="300"/>
  <tableParts count="1">
    <tablePart r:id="rId17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DE5E814C751B4A9D68415DF2620553" ma:contentTypeVersion="14" ma:contentTypeDescription="Create a new document." ma:contentTypeScope="" ma:versionID="a25c0cc78fab0b1d7c76dc1006f601c6">
  <xsd:schema xmlns:xsd="http://www.w3.org/2001/XMLSchema" xmlns:xs="http://www.w3.org/2001/XMLSchema" xmlns:p="http://schemas.microsoft.com/office/2006/metadata/properties" xmlns:ns2="719fcb35-ae10-4404-aeea-ab9fddc3bc21" xmlns:ns3="261eded3-c891-4160-a1e6-2d45bf8baa0b" targetNamespace="http://schemas.microsoft.com/office/2006/metadata/properties" ma:root="true" ma:fieldsID="bae71c49dcf9cdea5bc4b3256f5b3ca9" ns2:_="" ns3:_="">
    <xsd:import namespace="719fcb35-ae10-4404-aeea-ab9fddc3bc21"/>
    <xsd:import namespace="261eded3-c891-4160-a1e6-2d45bf8baa0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f2cd5b3247374f9d82306fa958a29f0f" minOccurs="0"/>
                <xsd:element ref="ns3:TaxCatchAll" minOccurs="0"/>
                <xsd:element ref="ns3:Topic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9fcb35-ae10-4404-aeea-ab9fddc3bc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f2cd5b3247374f9d82306fa958a29f0f" ma:index="19" nillable="true" ma:taxonomy="true" ma:internalName="f2cd5b3247374f9d82306fa958a29f0f" ma:taxonomyFieldName="Display_x0020_Status" ma:displayName="Display Status" ma:default="" ma:fieldId="{f2cd5b32-4737-4f9d-8230-6fa958a29f0f}"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61eded3-c891-4160-a1e6-2d45bf8baa0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2c8df53-d9f4-4df2-bc9e-98e742248662}" ma:internalName="TaxCatchAll" ma:showField="CatchAllData" ma:web="261eded3-c891-4160-a1e6-2d45bf8baa0b">
      <xsd:complexType>
        <xsd:complexContent>
          <xsd:extension base="dms:MultiChoiceLookup">
            <xsd:sequence>
              <xsd:element name="Value" type="dms:Lookup" maxOccurs="unbounded" minOccurs="0" nillable="true"/>
            </xsd:sequence>
          </xsd:extension>
        </xsd:complexContent>
      </xsd:complexType>
    </xsd:element>
    <xsd:element name="Topics" ma:index="21" nillable="true" ma:displayName="Topics" ma:description="Info to set up files so they can be accessed by people on your NICE Space pages and other pages." ma:internalName="Topics">
      <xsd:complexType>
        <xsd:complexContent>
          <xsd:extension base="dms:MultiChoice">
            <xsd:sequence>
              <xsd:element name="Value" maxOccurs="unbounded" minOccurs="0" nillable="true">
                <xsd:simpleType>
                  <xsd:restriction base="dms:Choice">
                    <xsd:enumeration value="Enter Choice #1"/>
                    <xsd:enumeration value="Enter Choice #2"/>
                    <xsd:enumeration value="Enter Choice #3"/>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opics xmlns="261eded3-c891-4160-a1e6-2d45bf8baa0b" xsi:nil="true"/>
    <TaxCatchAll xmlns="261eded3-c891-4160-a1e6-2d45bf8baa0b" xsi:nil="true"/>
    <f2cd5b3247374f9d82306fa958a29f0f xmlns="719fcb35-ae10-4404-aeea-ab9fddc3bc21">
      <Terms xmlns="http://schemas.microsoft.com/office/infopath/2007/PartnerControls"/>
    </f2cd5b3247374f9d82306fa958a29f0f>
    <SharedWithUsers xmlns="261eded3-c891-4160-a1e6-2d45bf8baa0b">
      <UserInfo>
        <DisplayName>Cheryl Hookway</DisplayName>
        <AccountId>94</AccountId>
        <AccountType/>
      </UserInfo>
      <UserInfo>
        <DisplayName>Gwen Fahy</DisplayName>
        <AccountId>11</AccountId>
        <AccountType/>
      </UserInfo>
    </SharedWithUsers>
  </documentManagement>
</p:properties>
</file>

<file path=customXml/itemProps1.xml><?xml version="1.0" encoding="utf-8"?>
<ds:datastoreItem xmlns:ds="http://schemas.openxmlformats.org/officeDocument/2006/customXml" ds:itemID="{EF9D3CAE-C864-4AE9-88F5-DBCEEB566E73}"/>
</file>

<file path=customXml/itemProps2.xml><?xml version="1.0" encoding="utf-8"?>
<ds:datastoreItem xmlns:ds="http://schemas.openxmlformats.org/officeDocument/2006/customXml" ds:itemID="{94065CC8-AAB6-4827-83CC-5B24AD829388}"/>
</file>

<file path=customXml/itemProps3.xml><?xml version="1.0" encoding="utf-8"?>
<ds:datastoreItem xmlns:ds="http://schemas.openxmlformats.org/officeDocument/2006/customXml" ds:itemID="{54FF3BD8-E39A-499C-95B2-89A61800354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VKam</dc:creator>
  <cp:keywords/>
  <dc:description/>
  <cp:lastModifiedBy/>
  <cp:revision/>
  <dcterms:created xsi:type="dcterms:W3CDTF">2022-11-22T17:49:30Z</dcterms:created>
  <dcterms:modified xsi:type="dcterms:W3CDTF">2024-09-27T08:08:09Z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2024-01-08T13:26:09Z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18237cb6-5a2f-44cb-a8f8-a2ce1ecddd43</vt:lpwstr>
  </property>
  <property fmtid="{D5CDD505-2E9C-101B-9397-08002B2CF9AE}" pid="8" name="MSIP_Label_c69d85d5-6d9e-4305-a294-1f636ec0f2d6_ContentBits">
    <vt:lpwstr>0</vt:lpwstr>
  </property>
  <property fmtid="{D5CDD505-2E9C-101B-9397-08002B2CF9AE}" pid="9" name="ContentTypeId">
    <vt:lpwstr>0x0101008EDE5E814C751B4A9D68415DF2620553</vt:lpwstr>
  </property>
  <property fmtid="{D5CDD505-2E9C-101B-9397-08002B2CF9AE}" pid="10" name="Display Status">
    <vt:lpwstr/>
  </property>
  <property fmtid="{D5CDD505-2E9C-101B-9397-08002B2CF9AE}" pid="11" name="_MarkAsFinal">
    <vt:bool>true</vt:bool>
  </property>
</Properties>
</file>